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USERS\LIFE\אסטרטגיה ופיתוח\ניהול ידע\מוצרים\משכנתא\שוויון זכויות לאנשים עם מוגבלות\סימולטור\"/>
    </mc:Choice>
  </mc:AlternateContent>
  <workbookProtection workbookAlgorithmName="SHA-512" workbookHashValue="/CKhad2iLjg9w8DOT55GlHnwg3qmp/YXJFY50cu7y0anKRmfm0s0Px8tvjqpuBvJcMcFm4g4YShAoHZb1jXaoA==" workbookSaltValue="9ttBKI0AC5wX+OtIVLFWsw==" workbookSpinCount="100000" lockStructure="1"/>
  <bookViews>
    <workbookView xWindow="120" yWindow="108" windowWidth="15180" windowHeight="8832"/>
  </bookViews>
  <sheets>
    <sheet name="גליון הזנה" sheetId="6" r:id="rId1"/>
    <sheet name="ירידת סכום ביטוח" sheetId="7" state="hidden" r:id="rId2"/>
    <sheet name="שיעורי פרמיה " sheetId="5" state="hidden" r:id="rId3"/>
    <sheet name="ביטוח מבנה ונכות" sheetId="12" state="hidden" r:id="rId4"/>
    <sheet name="מקצועות" sheetId="14" state="hidden" r:id="rId5"/>
    <sheet name="טופס הדפסה" sheetId="15" r:id="rId6"/>
  </sheets>
  <externalReferences>
    <externalReference r:id="rId7"/>
  </externalReferences>
  <definedNames>
    <definedName name="_xlnm._FilterDatabase" localSheetId="4" hidden="1">מקצועות!$A$5:$L$1470</definedName>
    <definedName name="Disc_Vector">'גליון הזנה'!$A$39:$C$42</definedName>
    <definedName name="_xlnm.Print_Area" localSheetId="0">'גליון הזנה'!$B$2:$H$61,'גליון הזנה'!$J$19:$X$62</definedName>
    <definedName name="_xlnm.Print_Area" localSheetId="5">'טופס הדפסה'!$A$1:$K$118</definedName>
  </definedNames>
  <calcPr calcId="152511" calcMode="autoNoTable"/>
</workbook>
</file>

<file path=xl/calcChain.xml><?xml version="1.0" encoding="utf-8"?>
<calcChain xmlns="http://schemas.openxmlformats.org/spreadsheetml/2006/main">
  <c r="C7" i="15" l="1"/>
  <c r="D7" i="15"/>
  <c r="V25" i="6"/>
  <c r="J22" i="6" l="1"/>
  <c r="J6" i="5"/>
  <c r="B7" i="5"/>
  <c r="C7" i="5"/>
  <c r="D7" i="5"/>
  <c r="E7" i="5"/>
  <c r="B8" i="5"/>
  <c r="C8" i="5"/>
  <c r="D8" i="5"/>
  <c r="E8" i="5"/>
  <c r="B9" i="5"/>
  <c r="C9" i="5"/>
  <c r="D9" i="5"/>
  <c r="E9" i="5"/>
  <c r="B10" i="5"/>
  <c r="C10" i="5"/>
  <c r="D10" i="5"/>
  <c r="E10" i="5"/>
  <c r="B11" i="5"/>
  <c r="C11" i="5"/>
  <c r="D11" i="5"/>
  <c r="E11" i="5"/>
  <c r="B12" i="5"/>
  <c r="C12" i="5"/>
  <c r="D12" i="5"/>
  <c r="E12" i="5"/>
  <c r="B13" i="5"/>
  <c r="C13" i="5"/>
  <c r="D13" i="5"/>
  <c r="E13" i="5"/>
  <c r="B14" i="5"/>
  <c r="C14" i="5"/>
  <c r="D14" i="5"/>
  <c r="E14" i="5"/>
  <c r="B15" i="5"/>
  <c r="C15" i="5"/>
  <c r="D15" i="5"/>
  <c r="E15" i="5"/>
  <c r="B16" i="5"/>
  <c r="C16" i="5"/>
  <c r="D16" i="5"/>
  <c r="E16" i="5"/>
  <c r="B17" i="5"/>
  <c r="C17" i="5"/>
  <c r="D17" i="5"/>
  <c r="E17" i="5"/>
  <c r="B18" i="5"/>
  <c r="C18" i="5"/>
  <c r="D18" i="5"/>
  <c r="E18" i="5"/>
  <c r="B19" i="5"/>
  <c r="C19" i="5"/>
  <c r="D19" i="5"/>
  <c r="E19" i="5"/>
  <c r="B20" i="5"/>
  <c r="C20" i="5"/>
  <c r="D20" i="5"/>
  <c r="E20" i="5"/>
  <c r="B21" i="5"/>
  <c r="C21" i="5"/>
  <c r="D21" i="5"/>
  <c r="E21" i="5"/>
  <c r="B22" i="5"/>
  <c r="C22" i="5"/>
  <c r="D22" i="5"/>
  <c r="E22" i="5"/>
  <c r="B23" i="5"/>
  <c r="C23" i="5"/>
  <c r="D23" i="5"/>
  <c r="E23" i="5"/>
  <c r="B24" i="5"/>
  <c r="C24" i="5"/>
  <c r="D24" i="5"/>
  <c r="E24" i="5"/>
  <c r="B25" i="5"/>
  <c r="C25" i="5"/>
  <c r="D25" i="5"/>
  <c r="E25" i="5"/>
  <c r="B26" i="5"/>
  <c r="C26" i="5"/>
  <c r="D26" i="5"/>
  <c r="E26" i="5"/>
  <c r="B27" i="5"/>
  <c r="C27" i="5"/>
  <c r="D27" i="5"/>
  <c r="E27" i="5"/>
  <c r="B28" i="5"/>
  <c r="C28" i="5"/>
  <c r="D28" i="5"/>
  <c r="E28" i="5"/>
  <c r="B29" i="5"/>
  <c r="C29" i="5"/>
  <c r="D29" i="5"/>
  <c r="E29" i="5"/>
  <c r="B30" i="5"/>
  <c r="C30" i="5"/>
  <c r="D30" i="5"/>
  <c r="E30" i="5"/>
  <c r="B31" i="5"/>
  <c r="C31" i="5"/>
  <c r="D31" i="5"/>
  <c r="E31" i="5"/>
  <c r="B32" i="5"/>
  <c r="C32" i="5"/>
  <c r="D32" i="5"/>
  <c r="E32" i="5"/>
  <c r="B33" i="5"/>
  <c r="C33" i="5"/>
  <c r="D33" i="5"/>
  <c r="E33" i="5"/>
  <c r="B34" i="5"/>
  <c r="C34" i="5"/>
  <c r="D34" i="5"/>
  <c r="E34" i="5"/>
  <c r="B35" i="5"/>
  <c r="C35" i="5"/>
  <c r="D35" i="5"/>
  <c r="E35" i="5"/>
  <c r="B36" i="5"/>
  <c r="C36" i="5"/>
  <c r="D36" i="5"/>
  <c r="E36" i="5"/>
  <c r="B37" i="5"/>
  <c r="C37" i="5"/>
  <c r="D37" i="5"/>
  <c r="E37" i="5"/>
  <c r="B38" i="5"/>
  <c r="C38" i="5"/>
  <c r="D38" i="5"/>
  <c r="E38" i="5"/>
  <c r="B39" i="5"/>
  <c r="C39" i="5"/>
  <c r="D39" i="5"/>
  <c r="E39" i="5"/>
  <c r="B40" i="5"/>
  <c r="C40" i="5"/>
  <c r="D40" i="5"/>
  <c r="E40" i="5"/>
  <c r="B41" i="5"/>
  <c r="C41" i="5"/>
  <c r="D41" i="5"/>
  <c r="E41" i="5"/>
  <c r="B42" i="5"/>
  <c r="C42" i="5"/>
  <c r="D42" i="5"/>
  <c r="E42" i="5"/>
  <c r="B43" i="5"/>
  <c r="C43" i="5"/>
  <c r="D43" i="5"/>
  <c r="E43" i="5"/>
  <c r="B44" i="5"/>
  <c r="C44" i="5"/>
  <c r="D44" i="5"/>
  <c r="E44" i="5"/>
  <c r="B45" i="5"/>
  <c r="C45" i="5"/>
  <c r="D45" i="5"/>
  <c r="E45" i="5"/>
  <c r="B46" i="5"/>
  <c r="C46" i="5"/>
  <c r="D46" i="5"/>
  <c r="E46" i="5"/>
  <c r="B47" i="5"/>
  <c r="C47" i="5"/>
  <c r="D47" i="5"/>
  <c r="E47" i="5"/>
  <c r="B48" i="5"/>
  <c r="C48" i="5"/>
  <c r="D48" i="5"/>
  <c r="E48" i="5"/>
  <c r="B49" i="5"/>
  <c r="C49" i="5"/>
  <c r="D49" i="5"/>
  <c r="E49" i="5"/>
  <c r="B50" i="5"/>
  <c r="C50" i="5"/>
  <c r="D50" i="5"/>
  <c r="E50" i="5"/>
  <c r="B51" i="5"/>
  <c r="C51" i="5"/>
  <c r="D51" i="5"/>
  <c r="E51" i="5"/>
  <c r="B52" i="5"/>
  <c r="C52" i="5"/>
  <c r="D52" i="5"/>
  <c r="E52" i="5"/>
  <c r="B53" i="5"/>
  <c r="C53" i="5"/>
  <c r="D53" i="5"/>
  <c r="E53" i="5"/>
  <c r="B54" i="5"/>
  <c r="C54" i="5"/>
  <c r="D54" i="5"/>
  <c r="E54" i="5"/>
  <c r="B55" i="5"/>
  <c r="C55" i="5"/>
  <c r="D55" i="5"/>
  <c r="E55" i="5"/>
  <c r="B56" i="5"/>
  <c r="C56" i="5"/>
  <c r="D56" i="5"/>
  <c r="E56" i="5"/>
  <c r="B57" i="5"/>
  <c r="C57" i="5"/>
  <c r="D57" i="5"/>
  <c r="E57" i="5"/>
  <c r="B58" i="5"/>
  <c r="C58" i="5"/>
  <c r="D58" i="5"/>
  <c r="E58" i="5"/>
  <c r="B59" i="5"/>
  <c r="C59" i="5"/>
  <c r="D59" i="5"/>
  <c r="E59" i="5"/>
  <c r="B60" i="5"/>
  <c r="C60" i="5"/>
  <c r="D60" i="5"/>
  <c r="E60" i="5"/>
  <c r="B61" i="5"/>
  <c r="C61" i="5"/>
  <c r="D61" i="5"/>
  <c r="E61" i="5"/>
  <c r="B62" i="5"/>
  <c r="C62" i="5"/>
  <c r="D62" i="5"/>
  <c r="E62" i="5"/>
  <c r="B63" i="5"/>
  <c r="C63" i="5"/>
  <c r="D63" i="5"/>
  <c r="E63" i="5"/>
  <c r="B64" i="5"/>
  <c r="C64" i="5"/>
  <c r="D64" i="5"/>
  <c r="E64" i="5"/>
  <c r="B65" i="5"/>
  <c r="C65" i="5"/>
  <c r="D65" i="5"/>
  <c r="E65" i="5"/>
  <c r="B66" i="5"/>
  <c r="C66" i="5"/>
  <c r="D66" i="5"/>
  <c r="E66" i="5"/>
  <c r="B67" i="5"/>
  <c r="C67" i="5"/>
  <c r="D67" i="5"/>
  <c r="E67" i="5"/>
  <c r="C6" i="5"/>
  <c r="D6" i="5"/>
  <c r="E6" i="5"/>
  <c r="B6" i="5"/>
  <c r="D43" i="6" l="1"/>
  <c r="C41" i="6"/>
  <c r="C40" i="6"/>
  <c r="C39" i="6"/>
  <c r="W25" i="6" l="1"/>
  <c r="X25" i="6"/>
  <c r="B2" i="6"/>
  <c r="C19" i="6" l="1"/>
  <c r="G4" i="6" l="1"/>
  <c r="G5" i="6"/>
  <c r="D13" i="7" l="1"/>
  <c r="D10" i="7"/>
  <c r="D7" i="7"/>
  <c r="H28" i="15"/>
  <c r="G28" i="15"/>
  <c r="F28" i="15"/>
  <c r="D21" i="6"/>
  <c r="G21" i="15" s="1"/>
  <c r="H11" i="6"/>
  <c r="D4" i="7"/>
  <c r="E28" i="15"/>
  <c r="M1371" i="14"/>
  <c r="M1372" i="14"/>
  <c r="M1373" i="14"/>
  <c r="M1374" i="14"/>
  <c r="M1375" i="14"/>
  <c r="M1376" i="14"/>
  <c r="M1377" i="14"/>
  <c r="M1378" i="14"/>
  <c r="M1379" i="14"/>
  <c r="M1380" i="14"/>
  <c r="M1381" i="14"/>
  <c r="M1382" i="14"/>
  <c r="M1383" i="14"/>
  <c r="M1384" i="14"/>
  <c r="M1385" i="14"/>
  <c r="M1386" i="14"/>
  <c r="M1387" i="14"/>
  <c r="M1388" i="14"/>
  <c r="M1389" i="14"/>
  <c r="M1390" i="14"/>
  <c r="M1391" i="14"/>
  <c r="M1392" i="14"/>
  <c r="M1393" i="14"/>
  <c r="M1394" i="14"/>
  <c r="M1395" i="14"/>
  <c r="M1396" i="14"/>
  <c r="M1397" i="14"/>
  <c r="M1398" i="14"/>
  <c r="M1399" i="14"/>
  <c r="M1400" i="14"/>
  <c r="M1401" i="14"/>
  <c r="M1402" i="14"/>
  <c r="M1403" i="14"/>
  <c r="M1404" i="14"/>
  <c r="M1405" i="14"/>
  <c r="M1406" i="14"/>
  <c r="M1407" i="14"/>
  <c r="M1408" i="14"/>
  <c r="M1409" i="14"/>
  <c r="M1410" i="14"/>
  <c r="M1411" i="14"/>
  <c r="M1412" i="14"/>
  <c r="M1413" i="14"/>
  <c r="M1414" i="14"/>
  <c r="M1415" i="14"/>
  <c r="M1416" i="14"/>
  <c r="M1417" i="14"/>
  <c r="M1418" i="14"/>
  <c r="M1419" i="14"/>
  <c r="M1420" i="14"/>
  <c r="M1421" i="14"/>
  <c r="M1422" i="14"/>
  <c r="M1423" i="14"/>
  <c r="M1424" i="14"/>
  <c r="M1425" i="14"/>
  <c r="M1426" i="14"/>
  <c r="M1427" i="14"/>
  <c r="M1428" i="14"/>
  <c r="M1429" i="14"/>
  <c r="M1430" i="14"/>
  <c r="M1431" i="14"/>
  <c r="M1432" i="14"/>
  <c r="M1433" i="14"/>
  <c r="M1434" i="14"/>
  <c r="M1435" i="14"/>
  <c r="M1436" i="14"/>
  <c r="M1437" i="14"/>
  <c r="M1438" i="14"/>
  <c r="M1439" i="14"/>
  <c r="M1440" i="14"/>
  <c r="M1441" i="14"/>
  <c r="M1442" i="14"/>
  <c r="M1443" i="14"/>
  <c r="M1444" i="14"/>
  <c r="M1445" i="14"/>
  <c r="M1446" i="14"/>
  <c r="M1447" i="14"/>
  <c r="M1448" i="14"/>
  <c r="M1449" i="14"/>
  <c r="M1450" i="14"/>
  <c r="M1451" i="14"/>
  <c r="M1452" i="14"/>
  <c r="M1453" i="14"/>
  <c r="M1454" i="14"/>
  <c r="M1455" i="14"/>
  <c r="M1456" i="14"/>
  <c r="M1457" i="14"/>
  <c r="M1458" i="14"/>
  <c r="M1459" i="14"/>
  <c r="M1460" i="14"/>
  <c r="M1461" i="14"/>
  <c r="M1462" i="14"/>
  <c r="M1463" i="14"/>
  <c r="M1464" i="14"/>
  <c r="M1465" i="14"/>
  <c r="M1466" i="14"/>
  <c r="M1467" i="14"/>
  <c r="M1468" i="14"/>
  <c r="M1469" i="14"/>
  <c r="M1470" i="14"/>
  <c r="M1471" i="14"/>
  <c r="M1472" i="14"/>
  <c r="M1473" i="14"/>
  <c r="M1474" i="14"/>
  <c r="M1475" i="14"/>
  <c r="M1476" i="14"/>
  <c r="M1477" i="14"/>
  <c r="M1353" i="14"/>
  <c r="M1354" i="14"/>
  <c r="M1355" i="14"/>
  <c r="M1356" i="14"/>
  <c r="M1357" i="14"/>
  <c r="M1358" i="14"/>
  <c r="M1359" i="14"/>
  <c r="M1360" i="14"/>
  <c r="M1361" i="14"/>
  <c r="M1362" i="14"/>
  <c r="M1363" i="14"/>
  <c r="M1364" i="14"/>
  <c r="M1365" i="14"/>
  <c r="M1366" i="14"/>
  <c r="M1367" i="14"/>
  <c r="M1368" i="14"/>
  <c r="M1369" i="14"/>
  <c r="M1370" i="14"/>
  <c r="G6" i="6"/>
  <c r="F5" i="6" s="1"/>
  <c r="B36" i="6" s="1"/>
  <c r="B25" i="6" s="1"/>
  <c r="I37" i="15"/>
  <c r="M7" i="14"/>
  <c r="M8" i="14"/>
  <c r="M9" i="14"/>
  <c r="M10" i="14"/>
  <c r="M11" i="14"/>
  <c r="M12" i="14"/>
  <c r="M13" i="14"/>
  <c r="M14" i="14"/>
  <c r="M15" i="14"/>
  <c r="M16" i="14"/>
  <c r="M17" i="14"/>
  <c r="M18" i="14"/>
  <c r="M19" i="14"/>
  <c r="M20" i="14"/>
  <c r="M21" i="14"/>
  <c r="M22" i="14"/>
  <c r="M23" i="14"/>
  <c r="M24" i="14"/>
  <c r="M25" i="14"/>
  <c r="M26" i="14"/>
  <c r="M27" i="14"/>
  <c r="M28" i="14"/>
  <c r="M29" i="14"/>
  <c r="M30" i="14"/>
  <c r="M31" i="14"/>
  <c r="M32" i="14"/>
  <c r="M33" i="14"/>
  <c r="M34" i="14"/>
  <c r="M35" i="14"/>
  <c r="M36" i="14"/>
  <c r="M37" i="14"/>
  <c r="M38" i="14"/>
  <c r="M39" i="14"/>
  <c r="M40" i="14"/>
  <c r="M41" i="14"/>
  <c r="M42" i="14"/>
  <c r="M43" i="14"/>
  <c r="M44" i="14"/>
  <c r="M45" i="14"/>
  <c r="M46" i="14"/>
  <c r="M47" i="14"/>
  <c r="M48" i="14"/>
  <c r="M49" i="14"/>
  <c r="M50" i="14"/>
  <c r="M51" i="14"/>
  <c r="M52" i="14"/>
  <c r="M53" i="14"/>
  <c r="M54" i="14"/>
  <c r="M55" i="14"/>
  <c r="M56" i="14"/>
  <c r="M57" i="14"/>
  <c r="M58" i="14"/>
  <c r="M59" i="14"/>
  <c r="M60" i="14"/>
  <c r="M61" i="14"/>
  <c r="M62" i="14"/>
  <c r="M63" i="14"/>
  <c r="M64" i="14"/>
  <c r="M65" i="14"/>
  <c r="M66" i="14"/>
  <c r="M67" i="14"/>
  <c r="M68" i="14"/>
  <c r="M69" i="14"/>
  <c r="M70" i="14"/>
  <c r="M71" i="14"/>
  <c r="M72" i="14"/>
  <c r="M73" i="14"/>
  <c r="M74" i="14"/>
  <c r="M75" i="14"/>
  <c r="M76" i="14"/>
  <c r="M77" i="14"/>
  <c r="M78" i="14"/>
  <c r="M79" i="14"/>
  <c r="M80" i="14"/>
  <c r="M81" i="14"/>
  <c r="M82" i="14"/>
  <c r="M83" i="14"/>
  <c r="M84" i="14"/>
  <c r="M85" i="14"/>
  <c r="M86" i="14"/>
  <c r="M87" i="14"/>
  <c r="M88" i="14"/>
  <c r="M89" i="14"/>
  <c r="M90" i="14"/>
  <c r="M91" i="14"/>
  <c r="M92" i="14"/>
  <c r="M93" i="14"/>
  <c r="M94" i="14"/>
  <c r="M95" i="14"/>
  <c r="M96" i="14"/>
  <c r="M97" i="14"/>
  <c r="M98" i="14"/>
  <c r="M99" i="14"/>
  <c r="M100" i="14"/>
  <c r="M101" i="14"/>
  <c r="M102" i="14"/>
  <c r="M103" i="14"/>
  <c r="M104" i="14"/>
  <c r="M105" i="14"/>
  <c r="M106" i="14"/>
  <c r="M107" i="14"/>
  <c r="M108" i="14"/>
  <c r="M109" i="14"/>
  <c r="M110" i="14"/>
  <c r="M111" i="14"/>
  <c r="M112" i="14"/>
  <c r="M113" i="14"/>
  <c r="M114" i="14"/>
  <c r="M115" i="14"/>
  <c r="M116" i="14"/>
  <c r="M117" i="14"/>
  <c r="M118" i="14"/>
  <c r="M119" i="14"/>
  <c r="M120" i="14"/>
  <c r="M121" i="14"/>
  <c r="M122" i="14"/>
  <c r="M123" i="14"/>
  <c r="M124" i="14"/>
  <c r="M125" i="14"/>
  <c r="M126" i="14"/>
  <c r="M127" i="14"/>
  <c r="M128" i="14"/>
  <c r="M129" i="14"/>
  <c r="M130" i="14"/>
  <c r="M131" i="14"/>
  <c r="M132" i="14"/>
  <c r="M133" i="14"/>
  <c r="M134" i="14"/>
  <c r="M135" i="14"/>
  <c r="M136" i="14"/>
  <c r="M137" i="14"/>
  <c r="M138" i="14"/>
  <c r="M139" i="14"/>
  <c r="M140" i="14"/>
  <c r="M141" i="14"/>
  <c r="M142" i="14"/>
  <c r="M143" i="14"/>
  <c r="M144" i="14"/>
  <c r="M145" i="14"/>
  <c r="M146" i="14"/>
  <c r="M147" i="14"/>
  <c r="M148" i="14"/>
  <c r="M149" i="14"/>
  <c r="M150" i="14"/>
  <c r="M151" i="14"/>
  <c r="M152" i="14"/>
  <c r="M153" i="14"/>
  <c r="M154" i="14"/>
  <c r="M155" i="14"/>
  <c r="M156" i="14"/>
  <c r="M157" i="14"/>
  <c r="M158" i="14"/>
  <c r="M159" i="14"/>
  <c r="M160" i="14"/>
  <c r="M161" i="14"/>
  <c r="M162" i="14"/>
  <c r="M163" i="14"/>
  <c r="M164" i="14"/>
  <c r="M165" i="14"/>
  <c r="M166" i="14"/>
  <c r="M167" i="14"/>
  <c r="M168" i="14"/>
  <c r="M169" i="14"/>
  <c r="M170" i="14"/>
  <c r="M171" i="14"/>
  <c r="M172" i="14"/>
  <c r="M173" i="14"/>
  <c r="M174" i="14"/>
  <c r="M175" i="14"/>
  <c r="M176" i="14"/>
  <c r="M177" i="14"/>
  <c r="M178" i="14"/>
  <c r="M179" i="14"/>
  <c r="M180" i="14"/>
  <c r="M181" i="14"/>
  <c r="M182" i="14"/>
  <c r="M183" i="14"/>
  <c r="M184" i="14"/>
  <c r="M185" i="14"/>
  <c r="M186" i="14"/>
  <c r="M187" i="14"/>
  <c r="M188" i="14"/>
  <c r="M189" i="14"/>
  <c r="M190" i="14"/>
  <c r="M191" i="14"/>
  <c r="M192" i="14"/>
  <c r="M193" i="14"/>
  <c r="M194" i="14"/>
  <c r="M195" i="14"/>
  <c r="M196" i="14"/>
  <c r="M197" i="14"/>
  <c r="M198" i="14"/>
  <c r="M199" i="14"/>
  <c r="M200" i="14"/>
  <c r="M201" i="14"/>
  <c r="M202" i="14"/>
  <c r="M203" i="14"/>
  <c r="M204" i="14"/>
  <c r="M205" i="14"/>
  <c r="M206" i="14"/>
  <c r="M207" i="14"/>
  <c r="M208" i="14"/>
  <c r="M209" i="14"/>
  <c r="M210" i="14"/>
  <c r="M211" i="14"/>
  <c r="M212" i="14"/>
  <c r="M213" i="14"/>
  <c r="M214" i="14"/>
  <c r="M215" i="14"/>
  <c r="M216" i="14"/>
  <c r="M217" i="14"/>
  <c r="M218" i="14"/>
  <c r="M219" i="14"/>
  <c r="M220" i="14"/>
  <c r="M221" i="14"/>
  <c r="M222" i="14"/>
  <c r="M223" i="14"/>
  <c r="M224" i="14"/>
  <c r="M225" i="14"/>
  <c r="M226" i="14"/>
  <c r="M227" i="14"/>
  <c r="M228" i="14"/>
  <c r="M229" i="14"/>
  <c r="M230" i="14"/>
  <c r="M231" i="14"/>
  <c r="M232" i="14"/>
  <c r="M233" i="14"/>
  <c r="M234" i="14"/>
  <c r="M235" i="14"/>
  <c r="M236" i="14"/>
  <c r="M237" i="14"/>
  <c r="M238" i="14"/>
  <c r="M239" i="14"/>
  <c r="M240" i="14"/>
  <c r="M241" i="14"/>
  <c r="M242" i="14"/>
  <c r="M243" i="14"/>
  <c r="M244" i="14"/>
  <c r="M245" i="14"/>
  <c r="M246" i="14"/>
  <c r="M247" i="14"/>
  <c r="M248" i="14"/>
  <c r="M249" i="14"/>
  <c r="M250" i="14"/>
  <c r="M251" i="14"/>
  <c r="M252" i="14"/>
  <c r="M253" i="14"/>
  <c r="M254" i="14"/>
  <c r="M255" i="14"/>
  <c r="M256" i="14"/>
  <c r="M257" i="14"/>
  <c r="M258" i="14"/>
  <c r="M259" i="14"/>
  <c r="M260" i="14"/>
  <c r="M261" i="14"/>
  <c r="M262" i="14"/>
  <c r="M263" i="14"/>
  <c r="M264" i="14"/>
  <c r="M265" i="14"/>
  <c r="M266" i="14"/>
  <c r="M267" i="14"/>
  <c r="M268" i="14"/>
  <c r="M269" i="14"/>
  <c r="M270" i="14"/>
  <c r="M271" i="14"/>
  <c r="M272" i="14"/>
  <c r="M273" i="14"/>
  <c r="M274" i="14"/>
  <c r="M275" i="14"/>
  <c r="M276" i="14"/>
  <c r="M277" i="14"/>
  <c r="M278" i="14"/>
  <c r="M279" i="14"/>
  <c r="M280" i="14"/>
  <c r="M281" i="14"/>
  <c r="M282" i="14"/>
  <c r="M283" i="14"/>
  <c r="M284" i="14"/>
  <c r="M285" i="14"/>
  <c r="M286" i="14"/>
  <c r="M287" i="14"/>
  <c r="M288" i="14"/>
  <c r="M289" i="14"/>
  <c r="M290" i="14"/>
  <c r="M291" i="14"/>
  <c r="M292" i="14"/>
  <c r="M293" i="14"/>
  <c r="M294" i="14"/>
  <c r="M295" i="14"/>
  <c r="M296" i="14"/>
  <c r="M297" i="14"/>
  <c r="M298" i="14"/>
  <c r="M299" i="14"/>
  <c r="M300" i="14"/>
  <c r="M301" i="14"/>
  <c r="M302" i="14"/>
  <c r="M303" i="14"/>
  <c r="M304" i="14"/>
  <c r="M305" i="14"/>
  <c r="M306" i="14"/>
  <c r="M307" i="14"/>
  <c r="M308" i="14"/>
  <c r="M309" i="14"/>
  <c r="M310" i="14"/>
  <c r="M311" i="14"/>
  <c r="M312" i="14"/>
  <c r="M313" i="14"/>
  <c r="M314" i="14"/>
  <c r="M315" i="14"/>
  <c r="M316" i="14"/>
  <c r="M317" i="14"/>
  <c r="M318" i="14"/>
  <c r="M319" i="14"/>
  <c r="M320" i="14"/>
  <c r="M321" i="14"/>
  <c r="M322" i="14"/>
  <c r="M323" i="14"/>
  <c r="M324" i="14"/>
  <c r="M325" i="14"/>
  <c r="M326" i="14"/>
  <c r="M327" i="14"/>
  <c r="M328" i="14"/>
  <c r="M329" i="14"/>
  <c r="M330" i="14"/>
  <c r="M331" i="14"/>
  <c r="M332" i="14"/>
  <c r="M333" i="14"/>
  <c r="M334" i="14"/>
  <c r="M335" i="14"/>
  <c r="M336" i="14"/>
  <c r="M337" i="14"/>
  <c r="M338" i="14"/>
  <c r="M339" i="14"/>
  <c r="M340" i="14"/>
  <c r="M341" i="14"/>
  <c r="M342" i="14"/>
  <c r="M343" i="14"/>
  <c r="M344" i="14"/>
  <c r="M345" i="14"/>
  <c r="M346" i="14"/>
  <c r="M347" i="14"/>
  <c r="M348" i="14"/>
  <c r="M349" i="14"/>
  <c r="M350" i="14"/>
  <c r="M351" i="14"/>
  <c r="M352" i="14"/>
  <c r="M353" i="14"/>
  <c r="M354" i="14"/>
  <c r="M355" i="14"/>
  <c r="M356" i="14"/>
  <c r="M357" i="14"/>
  <c r="M358" i="14"/>
  <c r="M359" i="14"/>
  <c r="M360" i="14"/>
  <c r="M361" i="14"/>
  <c r="M362" i="14"/>
  <c r="M363" i="14"/>
  <c r="M364" i="14"/>
  <c r="M365" i="14"/>
  <c r="M366" i="14"/>
  <c r="M367" i="14"/>
  <c r="M368" i="14"/>
  <c r="M369" i="14"/>
  <c r="M370" i="14"/>
  <c r="M371" i="14"/>
  <c r="M372" i="14"/>
  <c r="M373" i="14"/>
  <c r="M374" i="14"/>
  <c r="M375" i="14"/>
  <c r="M376" i="14"/>
  <c r="M377" i="14"/>
  <c r="M378" i="14"/>
  <c r="M379" i="14"/>
  <c r="M380" i="14"/>
  <c r="M381" i="14"/>
  <c r="M382" i="14"/>
  <c r="M383" i="14"/>
  <c r="M384" i="14"/>
  <c r="M385" i="14"/>
  <c r="M386" i="14"/>
  <c r="M387" i="14"/>
  <c r="M388" i="14"/>
  <c r="M389" i="14"/>
  <c r="M390" i="14"/>
  <c r="M391" i="14"/>
  <c r="M392" i="14"/>
  <c r="M393" i="14"/>
  <c r="M394" i="14"/>
  <c r="M395" i="14"/>
  <c r="M396" i="14"/>
  <c r="M397" i="14"/>
  <c r="M398" i="14"/>
  <c r="M399" i="14"/>
  <c r="M400" i="14"/>
  <c r="M401" i="14"/>
  <c r="M402" i="14"/>
  <c r="M403" i="14"/>
  <c r="M404" i="14"/>
  <c r="M405" i="14"/>
  <c r="M406" i="14"/>
  <c r="M407" i="14"/>
  <c r="M408" i="14"/>
  <c r="M409" i="14"/>
  <c r="M410" i="14"/>
  <c r="M411" i="14"/>
  <c r="M412" i="14"/>
  <c r="M413" i="14"/>
  <c r="M414" i="14"/>
  <c r="M415" i="14"/>
  <c r="M416" i="14"/>
  <c r="M417" i="14"/>
  <c r="M418" i="14"/>
  <c r="M419" i="14"/>
  <c r="M420" i="14"/>
  <c r="M421" i="14"/>
  <c r="M422" i="14"/>
  <c r="M423" i="14"/>
  <c r="M424" i="14"/>
  <c r="M425" i="14"/>
  <c r="M426" i="14"/>
  <c r="M427" i="14"/>
  <c r="M428" i="14"/>
  <c r="M429" i="14"/>
  <c r="M430" i="14"/>
  <c r="M431" i="14"/>
  <c r="M432" i="14"/>
  <c r="M433" i="14"/>
  <c r="M434" i="14"/>
  <c r="M435" i="14"/>
  <c r="M436" i="14"/>
  <c r="M437" i="14"/>
  <c r="M438" i="14"/>
  <c r="M439" i="14"/>
  <c r="M440" i="14"/>
  <c r="M441" i="14"/>
  <c r="M442" i="14"/>
  <c r="M443" i="14"/>
  <c r="M444" i="14"/>
  <c r="M445" i="14"/>
  <c r="M446" i="14"/>
  <c r="M447" i="14"/>
  <c r="M448" i="14"/>
  <c r="M449" i="14"/>
  <c r="M450" i="14"/>
  <c r="M451" i="14"/>
  <c r="M452" i="14"/>
  <c r="M453" i="14"/>
  <c r="M454" i="14"/>
  <c r="M455" i="14"/>
  <c r="M456" i="14"/>
  <c r="M457" i="14"/>
  <c r="M458" i="14"/>
  <c r="M459" i="14"/>
  <c r="M460" i="14"/>
  <c r="M461" i="14"/>
  <c r="M462" i="14"/>
  <c r="M463" i="14"/>
  <c r="M464" i="14"/>
  <c r="M465" i="14"/>
  <c r="M466" i="14"/>
  <c r="M467" i="14"/>
  <c r="M468" i="14"/>
  <c r="M469" i="14"/>
  <c r="M470" i="14"/>
  <c r="M471" i="14"/>
  <c r="M472" i="14"/>
  <c r="M473" i="14"/>
  <c r="M474" i="14"/>
  <c r="M475" i="14"/>
  <c r="M476" i="14"/>
  <c r="M477" i="14"/>
  <c r="M478" i="14"/>
  <c r="M479" i="14"/>
  <c r="M480" i="14"/>
  <c r="M481" i="14"/>
  <c r="M482" i="14"/>
  <c r="M483" i="14"/>
  <c r="M484" i="14"/>
  <c r="M485" i="14"/>
  <c r="M486" i="14"/>
  <c r="M487" i="14"/>
  <c r="M488" i="14"/>
  <c r="M489" i="14"/>
  <c r="M490" i="14"/>
  <c r="M491" i="14"/>
  <c r="M492" i="14"/>
  <c r="M493" i="14"/>
  <c r="M494" i="14"/>
  <c r="M495" i="14"/>
  <c r="M496" i="14"/>
  <c r="M497" i="14"/>
  <c r="M498" i="14"/>
  <c r="M499" i="14"/>
  <c r="M500" i="14"/>
  <c r="M501" i="14"/>
  <c r="M502" i="14"/>
  <c r="M503" i="14"/>
  <c r="M504" i="14"/>
  <c r="M505" i="14"/>
  <c r="M506" i="14"/>
  <c r="M507" i="14"/>
  <c r="M508" i="14"/>
  <c r="M509" i="14"/>
  <c r="M510" i="14"/>
  <c r="M511" i="14"/>
  <c r="M512" i="14"/>
  <c r="M513" i="14"/>
  <c r="M514" i="14"/>
  <c r="M515" i="14"/>
  <c r="M516" i="14"/>
  <c r="M517" i="14"/>
  <c r="M518" i="14"/>
  <c r="M519" i="14"/>
  <c r="M520" i="14"/>
  <c r="M521" i="14"/>
  <c r="M522" i="14"/>
  <c r="M523" i="14"/>
  <c r="M524" i="14"/>
  <c r="M525" i="14"/>
  <c r="M526" i="14"/>
  <c r="M527" i="14"/>
  <c r="M528" i="14"/>
  <c r="M529" i="14"/>
  <c r="M530" i="14"/>
  <c r="M531" i="14"/>
  <c r="M532" i="14"/>
  <c r="M533" i="14"/>
  <c r="M534" i="14"/>
  <c r="M535" i="14"/>
  <c r="M536" i="14"/>
  <c r="M537" i="14"/>
  <c r="M538" i="14"/>
  <c r="M539" i="14"/>
  <c r="M540" i="14"/>
  <c r="M541" i="14"/>
  <c r="M542" i="14"/>
  <c r="M543" i="14"/>
  <c r="M544" i="14"/>
  <c r="M545" i="14"/>
  <c r="M546" i="14"/>
  <c r="M547" i="14"/>
  <c r="M548" i="14"/>
  <c r="M549" i="14"/>
  <c r="M550" i="14"/>
  <c r="M551" i="14"/>
  <c r="M552" i="14"/>
  <c r="M553" i="14"/>
  <c r="M554" i="14"/>
  <c r="M555" i="14"/>
  <c r="M556" i="14"/>
  <c r="M557" i="14"/>
  <c r="M558" i="14"/>
  <c r="M559" i="14"/>
  <c r="M560" i="14"/>
  <c r="M561" i="14"/>
  <c r="M562" i="14"/>
  <c r="M563" i="14"/>
  <c r="M564" i="14"/>
  <c r="M565" i="14"/>
  <c r="M566" i="14"/>
  <c r="M567" i="14"/>
  <c r="M568" i="14"/>
  <c r="M569" i="14"/>
  <c r="M570" i="14"/>
  <c r="M571" i="14"/>
  <c r="M572" i="14"/>
  <c r="M573" i="14"/>
  <c r="M574" i="14"/>
  <c r="M575" i="14"/>
  <c r="M576" i="14"/>
  <c r="M577" i="14"/>
  <c r="M578" i="14"/>
  <c r="M579" i="14"/>
  <c r="M580" i="14"/>
  <c r="M581" i="14"/>
  <c r="M582" i="14"/>
  <c r="M583" i="14"/>
  <c r="M584" i="14"/>
  <c r="M585" i="14"/>
  <c r="M586" i="14"/>
  <c r="M587" i="14"/>
  <c r="M588" i="14"/>
  <c r="M589" i="14"/>
  <c r="M590" i="14"/>
  <c r="M591" i="14"/>
  <c r="M592" i="14"/>
  <c r="M593" i="14"/>
  <c r="M594" i="14"/>
  <c r="M595" i="14"/>
  <c r="M596" i="14"/>
  <c r="M597" i="14"/>
  <c r="M598" i="14"/>
  <c r="M599" i="14"/>
  <c r="M600" i="14"/>
  <c r="M601" i="14"/>
  <c r="M602" i="14"/>
  <c r="M603" i="14"/>
  <c r="M604" i="14"/>
  <c r="M605" i="14"/>
  <c r="M606" i="14"/>
  <c r="M607" i="14"/>
  <c r="M608" i="14"/>
  <c r="M609" i="14"/>
  <c r="M610" i="14"/>
  <c r="M611" i="14"/>
  <c r="M612" i="14"/>
  <c r="M613" i="14"/>
  <c r="M614" i="14"/>
  <c r="M615" i="14"/>
  <c r="M616" i="14"/>
  <c r="M617" i="14"/>
  <c r="M618" i="14"/>
  <c r="M619" i="14"/>
  <c r="M620" i="14"/>
  <c r="M621" i="14"/>
  <c r="M622" i="14"/>
  <c r="M623" i="14"/>
  <c r="M624" i="14"/>
  <c r="M625" i="14"/>
  <c r="M626" i="14"/>
  <c r="M627" i="14"/>
  <c r="M628" i="14"/>
  <c r="M629" i="14"/>
  <c r="M630" i="14"/>
  <c r="M631" i="14"/>
  <c r="M632" i="14"/>
  <c r="M633" i="14"/>
  <c r="M634" i="14"/>
  <c r="M635" i="14"/>
  <c r="M636" i="14"/>
  <c r="M637" i="14"/>
  <c r="M638" i="14"/>
  <c r="M639" i="14"/>
  <c r="M640" i="14"/>
  <c r="M641" i="14"/>
  <c r="M642" i="14"/>
  <c r="M643" i="14"/>
  <c r="M644" i="14"/>
  <c r="M645" i="14"/>
  <c r="M646" i="14"/>
  <c r="M647" i="14"/>
  <c r="M648" i="14"/>
  <c r="M649" i="14"/>
  <c r="M650" i="14"/>
  <c r="M651" i="14"/>
  <c r="M652" i="14"/>
  <c r="M653" i="14"/>
  <c r="M654" i="14"/>
  <c r="M655" i="14"/>
  <c r="M656" i="14"/>
  <c r="M657" i="14"/>
  <c r="M658" i="14"/>
  <c r="M659" i="14"/>
  <c r="M660" i="14"/>
  <c r="M661" i="14"/>
  <c r="M662" i="14"/>
  <c r="M663" i="14"/>
  <c r="M664" i="14"/>
  <c r="M665" i="14"/>
  <c r="M666" i="14"/>
  <c r="M667" i="14"/>
  <c r="M668" i="14"/>
  <c r="M669" i="14"/>
  <c r="M670" i="14"/>
  <c r="M671" i="14"/>
  <c r="M672" i="14"/>
  <c r="M673" i="14"/>
  <c r="M674" i="14"/>
  <c r="M675" i="14"/>
  <c r="M676" i="14"/>
  <c r="M677" i="14"/>
  <c r="M678" i="14"/>
  <c r="M679" i="14"/>
  <c r="M680" i="14"/>
  <c r="M681" i="14"/>
  <c r="M682" i="14"/>
  <c r="M683" i="14"/>
  <c r="M684" i="14"/>
  <c r="M685" i="14"/>
  <c r="M686" i="14"/>
  <c r="M687" i="14"/>
  <c r="M688" i="14"/>
  <c r="M689" i="14"/>
  <c r="M690" i="14"/>
  <c r="M691" i="14"/>
  <c r="M692" i="14"/>
  <c r="M693" i="14"/>
  <c r="M694" i="14"/>
  <c r="M695" i="14"/>
  <c r="M696" i="14"/>
  <c r="M697" i="14"/>
  <c r="M698" i="14"/>
  <c r="M699" i="14"/>
  <c r="M700" i="14"/>
  <c r="M701" i="14"/>
  <c r="M702" i="14"/>
  <c r="M703" i="14"/>
  <c r="M704" i="14"/>
  <c r="M705" i="14"/>
  <c r="M706" i="14"/>
  <c r="M707" i="14"/>
  <c r="M708" i="14"/>
  <c r="M709" i="14"/>
  <c r="M710" i="14"/>
  <c r="M711" i="14"/>
  <c r="M712" i="14"/>
  <c r="M713" i="14"/>
  <c r="M714" i="14"/>
  <c r="M715" i="14"/>
  <c r="M716" i="14"/>
  <c r="M717" i="14"/>
  <c r="M718" i="14"/>
  <c r="M719" i="14"/>
  <c r="M720" i="14"/>
  <c r="M721" i="14"/>
  <c r="M722" i="14"/>
  <c r="M723" i="14"/>
  <c r="M724" i="14"/>
  <c r="M725" i="14"/>
  <c r="M726" i="14"/>
  <c r="M727" i="14"/>
  <c r="M728" i="14"/>
  <c r="M729" i="14"/>
  <c r="M730" i="14"/>
  <c r="M731" i="14"/>
  <c r="M732" i="14"/>
  <c r="M733" i="14"/>
  <c r="M734" i="14"/>
  <c r="M735" i="14"/>
  <c r="M736" i="14"/>
  <c r="M737" i="14"/>
  <c r="M738" i="14"/>
  <c r="M739" i="14"/>
  <c r="M740" i="14"/>
  <c r="M741" i="14"/>
  <c r="M742" i="14"/>
  <c r="M743" i="14"/>
  <c r="M744" i="14"/>
  <c r="M745" i="14"/>
  <c r="M746" i="14"/>
  <c r="M747" i="14"/>
  <c r="M748" i="14"/>
  <c r="M749" i="14"/>
  <c r="M750" i="14"/>
  <c r="M751" i="14"/>
  <c r="M752" i="14"/>
  <c r="M753" i="14"/>
  <c r="M754" i="14"/>
  <c r="M755" i="14"/>
  <c r="M756" i="14"/>
  <c r="M757" i="14"/>
  <c r="M758" i="14"/>
  <c r="M759" i="14"/>
  <c r="M760" i="14"/>
  <c r="M761" i="14"/>
  <c r="M762" i="14"/>
  <c r="M763" i="14"/>
  <c r="M764" i="14"/>
  <c r="M765" i="14"/>
  <c r="M766" i="14"/>
  <c r="M767" i="14"/>
  <c r="M768" i="14"/>
  <c r="M769" i="14"/>
  <c r="M770" i="14"/>
  <c r="M771" i="14"/>
  <c r="M772" i="14"/>
  <c r="M773" i="14"/>
  <c r="M774" i="14"/>
  <c r="M775" i="14"/>
  <c r="M776" i="14"/>
  <c r="M777" i="14"/>
  <c r="M778" i="14"/>
  <c r="M779" i="14"/>
  <c r="M780" i="14"/>
  <c r="M781" i="14"/>
  <c r="M782" i="14"/>
  <c r="M783" i="14"/>
  <c r="M784" i="14"/>
  <c r="M785" i="14"/>
  <c r="M786" i="14"/>
  <c r="M787" i="14"/>
  <c r="M788" i="14"/>
  <c r="M789" i="14"/>
  <c r="M790" i="14"/>
  <c r="M791" i="14"/>
  <c r="M792" i="14"/>
  <c r="M793" i="14"/>
  <c r="M794" i="14"/>
  <c r="M795" i="14"/>
  <c r="M796" i="14"/>
  <c r="M797" i="14"/>
  <c r="M798" i="14"/>
  <c r="M799" i="14"/>
  <c r="M800" i="14"/>
  <c r="M801" i="14"/>
  <c r="M802" i="14"/>
  <c r="M803" i="14"/>
  <c r="M804" i="14"/>
  <c r="M805" i="14"/>
  <c r="M806" i="14"/>
  <c r="M807" i="14"/>
  <c r="M808" i="14"/>
  <c r="M809" i="14"/>
  <c r="M810" i="14"/>
  <c r="M811" i="14"/>
  <c r="M812" i="14"/>
  <c r="M813" i="14"/>
  <c r="M814" i="14"/>
  <c r="M815" i="14"/>
  <c r="M816" i="14"/>
  <c r="M817" i="14"/>
  <c r="M818" i="14"/>
  <c r="M819" i="14"/>
  <c r="M820" i="14"/>
  <c r="M821" i="14"/>
  <c r="M822" i="14"/>
  <c r="M823" i="14"/>
  <c r="M824" i="14"/>
  <c r="M825" i="14"/>
  <c r="M826" i="14"/>
  <c r="M827" i="14"/>
  <c r="M828" i="14"/>
  <c r="M829" i="14"/>
  <c r="M830" i="14"/>
  <c r="M831" i="14"/>
  <c r="M832" i="14"/>
  <c r="M833" i="14"/>
  <c r="M834" i="14"/>
  <c r="M835" i="14"/>
  <c r="M836" i="14"/>
  <c r="M837" i="14"/>
  <c r="M838" i="14"/>
  <c r="M839" i="14"/>
  <c r="M840" i="14"/>
  <c r="M841" i="14"/>
  <c r="M842" i="14"/>
  <c r="M843" i="14"/>
  <c r="M844" i="14"/>
  <c r="M845" i="14"/>
  <c r="M846" i="14"/>
  <c r="M847" i="14"/>
  <c r="M848" i="14"/>
  <c r="M849" i="14"/>
  <c r="M850" i="14"/>
  <c r="M851" i="14"/>
  <c r="M852" i="14"/>
  <c r="M853" i="14"/>
  <c r="M854" i="14"/>
  <c r="M855" i="14"/>
  <c r="M856" i="14"/>
  <c r="M857" i="14"/>
  <c r="M858" i="14"/>
  <c r="M859" i="14"/>
  <c r="M860" i="14"/>
  <c r="M861" i="14"/>
  <c r="M862" i="14"/>
  <c r="M863" i="14"/>
  <c r="M864" i="14"/>
  <c r="M865" i="14"/>
  <c r="M866" i="14"/>
  <c r="M867" i="14"/>
  <c r="M868" i="14"/>
  <c r="M869" i="14"/>
  <c r="M870" i="14"/>
  <c r="M871" i="14"/>
  <c r="M872" i="14"/>
  <c r="M873" i="14"/>
  <c r="M874" i="14"/>
  <c r="M875" i="14"/>
  <c r="M876" i="14"/>
  <c r="M877" i="14"/>
  <c r="M878" i="14"/>
  <c r="M879" i="14"/>
  <c r="M880" i="14"/>
  <c r="M881" i="14"/>
  <c r="M882" i="14"/>
  <c r="M883" i="14"/>
  <c r="M884" i="14"/>
  <c r="M885" i="14"/>
  <c r="M886" i="14"/>
  <c r="M887" i="14"/>
  <c r="M888" i="14"/>
  <c r="M889" i="14"/>
  <c r="M890" i="14"/>
  <c r="M891" i="14"/>
  <c r="M892" i="14"/>
  <c r="M893" i="14"/>
  <c r="M894" i="14"/>
  <c r="M895" i="14"/>
  <c r="M896" i="14"/>
  <c r="M897" i="14"/>
  <c r="M898" i="14"/>
  <c r="M899" i="14"/>
  <c r="M900" i="14"/>
  <c r="M901" i="14"/>
  <c r="M902" i="14"/>
  <c r="M903" i="14"/>
  <c r="M904" i="14"/>
  <c r="M905" i="14"/>
  <c r="M906" i="14"/>
  <c r="M907" i="14"/>
  <c r="M908" i="14"/>
  <c r="M909" i="14"/>
  <c r="M910" i="14"/>
  <c r="M911" i="14"/>
  <c r="M912" i="14"/>
  <c r="M913" i="14"/>
  <c r="M914" i="14"/>
  <c r="M915" i="14"/>
  <c r="M916" i="14"/>
  <c r="M917" i="14"/>
  <c r="M918" i="14"/>
  <c r="M919" i="14"/>
  <c r="M920" i="14"/>
  <c r="M921" i="14"/>
  <c r="M922" i="14"/>
  <c r="M923" i="14"/>
  <c r="M924" i="14"/>
  <c r="M925" i="14"/>
  <c r="M926" i="14"/>
  <c r="M927" i="14"/>
  <c r="M928" i="14"/>
  <c r="M929" i="14"/>
  <c r="M930" i="14"/>
  <c r="M931" i="14"/>
  <c r="M932" i="14"/>
  <c r="M933" i="14"/>
  <c r="M934" i="14"/>
  <c r="M935" i="14"/>
  <c r="M936" i="14"/>
  <c r="M937" i="14"/>
  <c r="M938" i="14"/>
  <c r="M939" i="14"/>
  <c r="M940" i="14"/>
  <c r="M941" i="14"/>
  <c r="M942" i="14"/>
  <c r="M943" i="14"/>
  <c r="M944" i="14"/>
  <c r="M945" i="14"/>
  <c r="M946" i="14"/>
  <c r="M947" i="14"/>
  <c r="M948" i="14"/>
  <c r="M949" i="14"/>
  <c r="M950" i="14"/>
  <c r="M951" i="14"/>
  <c r="M952" i="14"/>
  <c r="M953" i="14"/>
  <c r="M954" i="14"/>
  <c r="M955" i="14"/>
  <c r="M956" i="14"/>
  <c r="M957" i="14"/>
  <c r="M958" i="14"/>
  <c r="M959" i="14"/>
  <c r="M960" i="14"/>
  <c r="M961" i="14"/>
  <c r="M962" i="14"/>
  <c r="M963" i="14"/>
  <c r="M964" i="14"/>
  <c r="M965" i="14"/>
  <c r="M966" i="14"/>
  <c r="M967" i="14"/>
  <c r="M968" i="14"/>
  <c r="M969" i="14"/>
  <c r="M970" i="14"/>
  <c r="M971" i="14"/>
  <c r="M972" i="14"/>
  <c r="M973" i="14"/>
  <c r="M974" i="14"/>
  <c r="M975" i="14"/>
  <c r="M976" i="14"/>
  <c r="M977" i="14"/>
  <c r="M978" i="14"/>
  <c r="M979" i="14"/>
  <c r="M980" i="14"/>
  <c r="M981" i="14"/>
  <c r="M982" i="14"/>
  <c r="M983" i="14"/>
  <c r="M984" i="14"/>
  <c r="M985" i="14"/>
  <c r="M986" i="14"/>
  <c r="M987" i="14"/>
  <c r="M988" i="14"/>
  <c r="M989" i="14"/>
  <c r="M990" i="14"/>
  <c r="M991" i="14"/>
  <c r="M992" i="14"/>
  <c r="M993" i="14"/>
  <c r="M994" i="14"/>
  <c r="M995" i="14"/>
  <c r="M996" i="14"/>
  <c r="M997" i="14"/>
  <c r="M998" i="14"/>
  <c r="M999" i="14"/>
  <c r="M1000" i="14"/>
  <c r="M1001" i="14"/>
  <c r="M1002" i="14"/>
  <c r="M1003" i="14"/>
  <c r="M1004" i="14"/>
  <c r="M1005" i="14"/>
  <c r="M1006" i="14"/>
  <c r="M1007" i="14"/>
  <c r="M1008" i="14"/>
  <c r="M1009" i="14"/>
  <c r="M1010" i="14"/>
  <c r="M1011" i="14"/>
  <c r="M1012" i="14"/>
  <c r="M1013" i="14"/>
  <c r="M1014" i="14"/>
  <c r="M1015" i="14"/>
  <c r="M1016" i="14"/>
  <c r="M1017" i="14"/>
  <c r="M1018" i="14"/>
  <c r="M1019" i="14"/>
  <c r="M1020" i="14"/>
  <c r="M1021" i="14"/>
  <c r="M1022" i="14"/>
  <c r="M1023" i="14"/>
  <c r="M1024" i="14"/>
  <c r="M1025" i="14"/>
  <c r="M1026" i="14"/>
  <c r="M1027" i="14"/>
  <c r="M1028" i="14"/>
  <c r="M1029" i="14"/>
  <c r="M1030" i="14"/>
  <c r="M1031" i="14"/>
  <c r="M1032" i="14"/>
  <c r="M1033" i="14"/>
  <c r="M1034" i="14"/>
  <c r="M1035" i="14"/>
  <c r="M1036" i="14"/>
  <c r="M1037" i="14"/>
  <c r="M1038" i="14"/>
  <c r="M1039" i="14"/>
  <c r="M1040" i="14"/>
  <c r="M1041" i="14"/>
  <c r="M1042" i="14"/>
  <c r="M1043" i="14"/>
  <c r="M1044" i="14"/>
  <c r="M1045" i="14"/>
  <c r="M1046" i="14"/>
  <c r="M1047" i="14"/>
  <c r="M1048" i="14"/>
  <c r="M1049" i="14"/>
  <c r="M1050" i="14"/>
  <c r="M1051" i="14"/>
  <c r="M1052" i="14"/>
  <c r="M1053" i="14"/>
  <c r="M1054" i="14"/>
  <c r="M1055" i="14"/>
  <c r="M1056" i="14"/>
  <c r="M1057" i="14"/>
  <c r="M1058" i="14"/>
  <c r="M1059" i="14"/>
  <c r="M1060" i="14"/>
  <c r="M1061" i="14"/>
  <c r="M1062" i="14"/>
  <c r="M1063" i="14"/>
  <c r="M1064" i="14"/>
  <c r="M1065" i="14"/>
  <c r="M1066" i="14"/>
  <c r="M1067" i="14"/>
  <c r="M1068" i="14"/>
  <c r="M1069" i="14"/>
  <c r="M1070" i="14"/>
  <c r="M1071" i="14"/>
  <c r="M1072" i="14"/>
  <c r="M1073" i="14"/>
  <c r="M1074" i="14"/>
  <c r="M1075" i="14"/>
  <c r="M1076" i="14"/>
  <c r="M1077" i="14"/>
  <c r="M1078" i="14"/>
  <c r="M1079" i="14"/>
  <c r="M1080" i="14"/>
  <c r="M1081" i="14"/>
  <c r="M1082" i="14"/>
  <c r="M1083" i="14"/>
  <c r="M1084" i="14"/>
  <c r="M1085" i="14"/>
  <c r="M1086" i="14"/>
  <c r="M1087" i="14"/>
  <c r="M1088" i="14"/>
  <c r="M1089" i="14"/>
  <c r="M1090" i="14"/>
  <c r="M1091" i="14"/>
  <c r="M1092" i="14"/>
  <c r="M1093" i="14"/>
  <c r="M1094" i="14"/>
  <c r="M1095" i="14"/>
  <c r="M1096" i="14"/>
  <c r="M1097" i="14"/>
  <c r="M1098" i="14"/>
  <c r="M1099" i="14"/>
  <c r="M1100" i="14"/>
  <c r="M1101" i="14"/>
  <c r="M1102" i="14"/>
  <c r="M1103" i="14"/>
  <c r="M1104" i="14"/>
  <c r="M1105" i="14"/>
  <c r="M1106" i="14"/>
  <c r="M1107" i="14"/>
  <c r="M1108" i="14"/>
  <c r="M1109" i="14"/>
  <c r="M1110" i="14"/>
  <c r="M1111" i="14"/>
  <c r="M1112" i="14"/>
  <c r="M1113" i="14"/>
  <c r="M1114" i="14"/>
  <c r="M1115" i="14"/>
  <c r="M1116" i="14"/>
  <c r="M1117" i="14"/>
  <c r="M1118" i="14"/>
  <c r="M1119" i="14"/>
  <c r="M1120" i="14"/>
  <c r="M1121" i="14"/>
  <c r="M1122" i="14"/>
  <c r="M1123" i="14"/>
  <c r="M1124" i="14"/>
  <c r="M1125" i="14"/>
  <c r="M1126" i="14"/>
  <c r="M1127" i="14"/>
  <c r="M1128" i="14"/>
  <c r="M1129" i="14"/>
  <c r="M1130" i="14"/>
  <c r="M1131" i="14"/>
  <c r="M1132" i="14"/>
  <c r="M1133" i="14"/>
  <c r="M1134" i="14"/>
  <c r="M1135" i="14"/>
  <c r="M1136" i="14"/>
  <c r="M1137" i="14"/>
  <c r="M1138" i="14"/>
  <c r="M1139" i="14"/>
  <c r="M1140" i="14"/>
  <c r="M1141" i="14"/>
  <c r="M1142" i="14"/>
  <c r="M1143" i="14"/>
  <c r="M1144" i="14"/>
  <c r="M1145" i="14"/>
  <c r="M1146" i="14"/>
  <c r="M1147" i="14"/>
  <c r="M1148" i="14"/>
  <c r="M1149" i="14"/>
  <c r="M1150" i="14"/>
  <c r="M1151" i="14"/>
  <c r="M1152" i="14"/>
  <c r="M1153" i="14"/>
  <c r="M1154" i="14"/>
  <c r="M1155" i="14"/>
  <c r="M1156" i="14"/>
  <c r="M1157" i="14"/>
  <c r="M1158" i="14"/>
  <c r="M1159" i="14"/>
  <c r="M1160" i="14"/>
  <c r="M1161" i="14"/>
  <c r="M1162" i="14"/>
  <c r="M1163" i="14"/>
  <c r="M1164" i="14"/>
  <c r="M1165" i="14"/>
  <c r="M1166" i="14"/>
  <c r="M1167" i="14"/>
  <c r="M1168" i="14"/>
  <c r="M1169" i="14"/>
  <c r="M1170" i="14"/>
  <c r="M1171" i="14"/>
  <c r="M1172" i="14"/>
  <c r="M1173" i="14"/>
  <c r="M1174" i="14"/>
  <c r="M1175" i="14"/>
  <c r="M1176" i="14"/>
  <c r="M1177" i="14"/>
  <c r="M1178" i="14"/>
  <c r="M1179" i="14"/>
  <c r="M1180" i="14"/>
  <c r="M1181" i="14"/>
  <c r="M1182" i="14"/>
  <c r="M1183" i="14"/>
  <c r="M1184" i="14"/>
  <c r="M1185" i="14"/>
  <c r="M1186" i="14"/>
  <c r="M1187" i="14"/>
  <c r="M1188" i="14"/>
  <c r="M1189" i="14"/>
  <c r="M1190" i="14"/>
  <c r="M1191" i="14"/>
  <c r="M1192" i="14"/>
  <c r="M1193" i="14"/>
  <c r="M1194" i="14"/>
  <c r="M1195" i="14"/>
  <c r="M1196" i="14"/>
  <c r="M1197" i="14"/>
  <c r="M1198" i="14"/>
  <c r="M1199" i="14"/>
  <c r="M1200" i="14"/>
  <c r="M1201" i="14"/>
  <c r="M1202" i="14"/>
  <c r="M1203" i="14"/>
  <c r="M1204" i="14"/>
  <c r="M1205" i="14"/>
  <c r="M1206" i="14"/>
  <c r="M1207" i="14"/>
  <c r="M1208" i="14"/>
  <c r="M1209" i="14"/>
  <c r="M1210" i="14"/>
  <c r="M1211" i="14"/>
  <c r="M1212" i="14"/>
  <c r="M1213" i="14"/>
  <c r="M1214" i="14"/>
  <c r="M1215" i="14"/>
  <c r="M1216" i="14"/>
  <c r="M1217" i="14"/>
  <c r="M1218" i="14"/>
  <c r="M1219" i="14"/>
  <c r="M1220" i="14"/>
  <c r="M1221" i="14"/>
  <c r="M1222" i="14"/>
  <c r="M1223" i="14"/>
  <c r="M1224" i="14"/>
  <c r="M1225" i="14"/>
  <c r="M1226" i="14"/>
  <c r="M1227" i="14"/>
  <c r="M1228" i="14"/>
  <c r="M1229" i="14"/>
  <c r="M1230" i="14"/>
  <c r="M1231" i="14"/>
  <c r="M1232" i="14"/>
  <c r="M1233" i="14"/>
  <c r="M1234" i="14"/>
  <c r="M1235" i="14"/>
  <c r="M1236" i="14"/>
  <c r="M1237" i="14"/>
  <c r="M1238" i="14"/>
  <c r="M1239" i="14"/>
  <c r="M1240" i="14"/>
  <c r="M1241" i="14"/>
  <c r="M1242" i="14"/>
  <c r="M1243" i="14"/>
  <c r="M1244" i="14"/>
  <c r="M1245" i="14"/>
  <c r="M1246" i="14"/>
  <c r="M1247" i="14"/>
  <c r="M1248" i="14"/>
  <c r="M1249" i="14"/>
  <c r="M1250" i="14"/>
  <c r="M1251" i="14"/>
  <c r="M1252" i="14"/>
  <c r="M1253" i="14"/>
  <c r="M1254" i="14"/>
  <c r="M1255" i="14"/>
  <c r="M1256" i="14"/>
  <c r="M1257" i="14"/>
  <c r="M1258" i="14"/>
  <c r="M1259" i="14"/>
  <c r="M1260" i="14"/>
  <c r="M1261" i="14"/>
  <c r="M1262" i="14"/>
  <c r="M1263" i="14"/>
  <c r="M1264" i="14"/>
  <c r="M1265" i="14"/>
  <c r="M1266" i="14"/>
  <c r="M1267" i="14"/>
  <c r="M1268" i="14"/>
  <c r="M1269" i="14"/>
  <c r="M1270" i="14"/>
  <c r="M1271" i="14"/>
  <c r="M1272" i="14"/>
  <c r="M1273" i="14"/>
  <c r="M1274" i="14"/>
  <c r="M1275" i="14"/>
  <c r="M1276" i="14"/>
  <c r="M1277" i="14"/>
  <c r="M1278" i="14"/>
  <c r="M1279" i="14"/>
  <c r="M1280" i="14"/>
  <c r="M1281" i="14"/>
  <c r="M1282" i="14"/>
  <c r="M1283" i="14"/>
  <c r="M1284" i="14"/>
  <c r="M1285" i="14"/>
  <c r="M1286" i="14"/>
  <c r="M1287" i="14"/>
  <c r="M1288" i="14"/>
  <c r="M1289" i="14"/>
  <c r="M1290" i="14"/>
  <c r="M1291" i="14"/>
  <c r="M1292" i="14"/>
  <c r="M1293" i="14"/>
  <c r="M1294" i="14"/>
  <c r="M1295" i="14"/>
  <c r="M1296" i="14"/>
  <c r="M1297" i="14"/>
  <c r="M1298" i="14"/>
  <c r="M1299" i="14"/>
  <c r="M1300" i="14"/>
  <c r="M1301" i="14"/>
  <c r="M1302" i="14"/>
  <c r="M1303" i="14"/>
  <c r="M1304" i="14"/>
  <c r="M1305" i="14"/>
  <c r="M1306" i="14"/>
  <c r="M1307" i="14"/>
  <c r="M1308" i="14"/>
  <c r="M1309" i="14"/>
  <c r="M1310" i="14"/>
  <c r="M1311" i="14"/>
  <c r="M1312" i="14"/>
  <c r="M1313" i="14"/>
  <c r="M1314" i="14"/>
  <c r="M1315" i="14"/>
  <c r="M1316" i="14"/>
  <c r="M1317" i="14"/>
  <c r="M1318" i="14"/>
  <c r="M1319" i="14"/>
  <c r="M1320" i="14"/>
  <c r="M1321" i="14"/>
  <c r="M1322" i="14"/>
  <c r="M1323" i="14"/>
  <c r="M1324" i="14"/>
  <c r="M1325" i="14"/>
  <c r="M1326" i="14"/>
  <c r="M1327" i="14"/>
  <c r="M1328" i="14"/>
  <c r="M1329" i="14"/>
  <c r="M1330" i="14"/>
  <c r="M1331" i="14"/>
  <c r="M1332" i="14"/>
  <c r="M1333" i="14"/>
  <c r="M1334" i="14"/>
  <c r="M1335" i="14"/>
  <c r="M1336" i="14"/>
  <c r="M1337" i="14"/>
  <c r="M1338" i="14"/>
  <c r="M1339" i="14"/>
  <c r="M1340" i="14"/>
  <c r="M1341" i="14"/>
  <c r="M1342" i="14"/>
  <c r="M1343" i="14"/>
  <c r="M1344" i="14"/>
  <c r="M1345" i="14"/>
  <c r="M1346" i="14"/>
  <c r="M1347" i="14"/>
  <c r="M1348" i="14"/>
  <c r="M1349" i="14"/>
  <c r="M1350" i="14"/>
  <c r="M1351" i="14"/>
  <c r="M1352" i="14"/>
  <c r="M6" i="14"/>
  <c r="H99" i="15"/>
  <c r="E100" i="15"/>
  <c r="H26" i="15"/>
  <c r="F26" i="15"/>
  <c r="E26" i="15"/>
  <c r="G26" i="15"/>
  <c r="E60" i="15"/>
  <c r="K35" i="15"/>
  <c r="F33" i="15"/>
  <c r="H27" i="15"/>
  <c r="G27" i="15"/>
  <c r="F27" i="15"/>
  <c r="E27" i="15"/>
  <c r="H21" i="15"/>
  <c r="H20" i="15"/>
  <c r="F21" i="15"/>
  <c r="F20" i="15"/>
  <c r="E21" i="15"/>
  <c r="E20" i="15"/>
  <c r="B8" i="6"/>
  <c r="R27" i="6"/>
  <c r="G61" i="15" s="1"/>
  <c r="R28" i="6"/>
  <c r="G62" i="15" s="1"/>
  <c r="R29" i="6"/>
  <c r="G63" i="15" s="1"/>
  <c r="R30" i="6"/>
  <c r="G64" i="15" s="1"/>
  <c r="R31" i="6"/>
  <c r="G65" i="15" s="1"/>
  <c r="R32" i="6"/>
  <c r="G66" i="15" s="1"/>
  <c r="R33" i="6"/>
  <c r="G67" i="15" s="1"/>
  <c r="R34" i="6"/>
  <c r="G68" i="15" s="1"/>
  <c r="R35" i="6"/>
  <c r="G69" i="15" s="1"/>
  <c r="R36" i="6"/>
  <c r="G70" i="15" s="1"/>
  <c r="R37" i="6"/>
  <c r="G71" i="15" s="1"/>
  <c r="R38" i="6"/>
  <c r="G72" i="15" s="1"/>
  <c r="R39" i="6"/>
  <c r="G73" i="15" s="1"/>
  <c r="R40" i="6"/>
  <c r="G74" i="15" s="1"/>
  <c r="R41" i="6"/>
  <c r="G75" i="15" s="1"/>
  <c r="R42" i="6"/>
  <c r="G76" i="15" s="1"/>
  <c r="R43" i="6"/>
  <c r="G77" i="15" s="1"/>
  <c r="R44" i="6"/>
  <c r="G78" i="15" s="1"/>
  <c r="R45" i="6"/>
  <c r="G79" i="15" s="1"/>
  <c r="R46" i="6"/>
  <c r="G80" i="15" s="1"/>
  <c r="R47" i="6"/>
  <c r="G81" i="15" s="1"/>
  <c r="R48" i="6"/>
  <c r="G82" i="15" s="1"/>
  <c r="R49" i="6"/>
  <c r="G83" i="15" s="1"/>
  <c r="R50" i="6"/>
  <c r="G84" i="15" s="1"/>
  <c r="R51" i="6"/>
  <c r="G85" i="15" s="1"/>
  <c r="R52" i="6"/>
  <c r="G86" i="15" s="1"/>
  <c r="R53" i="6"/>
  <c r="G87" i="15" s="1"/>
  <c r="R54" i="6"/>
  <c r="G88" i="15" s="1"/>
  <c r="R55" i="6"/>
  <c r="G89" i="15" s="1"/>
  <c r="R56" i="6"/>
  <c r="G90" i="15" s="1"/>
  <c r="R57" i="6"/>
  <c r="G91" i="15" s="1"/>
  <c r="R58" i="6"/>
  <c r="G92" i="15" s="1"/>
  <c r="R59" i="6"/>
  <c r="G93" i="15" s="1"/>
  <c r="R60" i="6"/>
  <c r="G94" i="15" s="1"/>
  <c r="R61" i="6"/>
  <c r="G95" i="15" s="1"/>
  <c r="R26" i="6"/>
  <c r="D14" i="7"/>
  <c r="J19" i="7" s="1"/>
  <c r="J20" i="7" s="1"/>
  <c r="D11" i="7"/>
  <c r="G19" i="7" s="1"/>
  <c r="D8" i="7"/>
  <c r="D19" i="7" s="1"/>
  <c r="D20" i="7" s="1"/>
  <c r="D5" i="7"/>
  <c r="A19" i="7" s="1"/>
  <c r="O19" i="6"/>
  <c r="C21" i="6"/>
  <c r="G11" i="6"/>
  <c r="E57" i="6"/>
  <c r="E56" i="6"/>
  <c r="E99" i="15" s="1"/>
  <c r="K25" i="6"/>
  <c r="J25" i="6"/>
  <c r="N37" i="7"/>
  <c r="N21" i="7"/>
  <c r="N20" i="7"/>
  <c r="N19" i="7"/>
  <c r="D3" i="7"/>
  <c r="D12" i="7"/>
  <c r="D9" i="7"/>
  <c r="D6" i="7"/>
  <c r="A1" i="15"/>
  <c r="N54" i="7"/>
  <c r="N28" i="7"/>
  <c r="N35" i="7"/>
  <c r="N53" i="7"/>
  <c r="N29" i="7"/>
  <c r="N24" i="7"/>
  <c r="N36" i="7"/>
  <c r="N32" i="7"/>
  <c r="N25" i="7"/>
  <c r="N44" i="7"/>
  <c r="N27" i="7"/>
  <c r="N43" i="7"/>
  <c r="N22" i="7"/>
  <c r="N51" i="7"/>
  <c r="N46" i="7"/>
  <c r="I27" i="6"/>
  <c r="I28" i="6"/>
  <c r="I29" i="6" s="1"/>
  <c r="I30" i="6" s="1"/>
  <c r="I31" i="6" s="1"/>
  <c r="I32" i="6" s="1"/>
  <c r="I33" i="6" s="1"/>
  <c r="I34" i="6" s="1"/>
  <c r="I35" i="6" s="1"/>
  <c r="I36" i="6" s="1"/>
  <c r="I37" i="6" s="1"/>
  <c r="I38" i="6" s="1"/>
  <c r="I39" i="6" s="1"/>
  <c r="I40" i="6" s="1"/>
  <c r="I41" i="6" s="1"/>
  <c r="I42" i="6" s="1"/>
  <c r="I43" i="6" s="1"/>
  <c r="I44" i="6" s="1"/>
  <c r="I45" i="6" s="1"/>
  <c r="I46" i="6" s="1"/>
  <c r="I47" i="6" s="1"/>
  <c r="I48" i="6" s="1"/>
  <c r="I49" i="6" s="1"/>
  <c r="I50" i="6" s="1"/>
  <c r="I51" i="6" s="1"/>
  <c r="I52" i="6" s="1"/>
  <c r="I53" i="6" s="1"/>
  <c r="I54" i="6" s="1"/>
  <c r="I55" i="6" s="1"/>
  <c r="I56" i="6" s="1"/>
  <c r="I57" i="6" s="1"/>
  <c r="I58" i="6" s="1"/>
  <c r="I59" i="6" s="1"/>
  <c r="I60" i="6" s="1"/>
  <c r="I61" i="6" s="1"/>
  <c r="N38" i="7"/>
  <c r="N55" i="7"/>
  <c r="N58" i="7"/>
  <c r="N40" i="7"/>
  <c r="N50" i="7"/>
  <c r="N57" i="7"/>
  <c r="N45" i="7"/>
  <c r="N34" i="7"/>
  <c r="N41" i="7"/>
  <c r="N49" i="7"/>
  <c r="N23" i="7"/>
  <c r="N56" i="7"/>
  <c r="N39" i="7"/>
  <c r="N48" i="7"/>
  <c r="N42" i="7"/>
  <c r="N33" i="7"/>
  <c r="N47" i="7"/>
  <c r="N30" i="7"/>
  <c r="N52" i="7"/>
  <c r="N26" i="7"/>
  <c r="N31" i="7"/>
  <c r="B23" i="6" l="1"/>
  <c r="D23" i="6" s="1"/>
  <c r="F34" i="15"/>
  <c r="G60" i="15"/>
  <c r="G96" i="15" s="1"/>
  <c r="K19" i="7"/>
  <c r="L19" i="7" s="1"/>
  <c r="J21" i="7"/>
  <c r="K20" i="7"/>
  <c r="L20" i="7" s="1"/>
  <c r="A20" i="7"/>
  <c r="B19" i="7"/>
  <c r="C19" i="7" s="1"/>
  <c r="E25" i="6"/>
  <c r="K26" i="6"/>
  <c r="G23" i="6"/>
  <c r="G25" i="6" s="1"/>
  <c r="R62" i="6"/>
  <c r="G20" i="7"/>
  <c r="H19" i="7"/>
  <c r="I19" i="7" s="1"/>
  <c r="E20" i="7"/>
  <c r="F20" i="7" s="1"/>
  <c r="D21" i="7"/>
  <c r="E19" i="7"/>
  <c r="F19" i="7" s="1"/>
  <c r="G21" i="6"/>
  <c r="G19" i="6"/>
  <c r="G20" i="15"/>
  <c r="G18" i="6"/>
  <c r="J26" i="6"/>
  <c r="G17" i="6"/>
  <c r="F25" i="6" s="1"/>
  <c r="G29" i="15" l="1"/>
  <c r="H29" i="15"/>
  <c r="F29" i="15"/>
  <c r="E29" i="15"/>
  <c r="N26" i="6"/>
  <c r="J22" i="7"/>
  <c r="K21" i="7"/>
  <c r="L21" i="7" s="1"/>
  <c r="A21" i="7"/>
  <c r="B20" i="7"/>
  <c r="C20" i="7" s="1"/>
  <c r="G3" i="6"/>
  <c r="F3" i="6"/>
  <c r="H20" i="7"/>
  <c r="I20" i="7" s="1"/>
  <c r="G21" i="7"/>
  <c r="D22" i="7"/>
  <c r="E21" i="7"/>
  <c r="F21" i="7" s="1"/>
  <c r="C60" i="15"/>
  <c r="C25" i="6"/>
  <c r="D25" i="6"/>
  <c r="S26" i="6" l="1"/>
  <c r="O26" i="6"/>
  <c r="P26" i="6"/>
  <c r="N27" i="6"/>
  <c r="D61" i="15" s="1"/>
  <c r="K22" i="7"/>
  <c r="L22" i="7" s="1"/>
  <c r="J23" i="7"/>
  <c r="A22" i="7"/>
  <c r="B21" i="7"/>
  <c r="C21" i="7" s="1"/>
  <c r="T26" i="6"/>
  <c r="G22" i="7"/>
  <c r="H21" i="7"/>
  <c r="I21" i="7" s="1"/>
  <c r="D60" i="15"/>
  <c r="E22" i="7"/>
  <c r="F22" i="7" s="1"/>
  <c r="D23" i="7"/>
  <c r="Q26" i="6" l="1"/>
  <c r="F60" i="15" s="1"/>
  <c r="H37" i="15" s="1"/>
  <c r="N28" i="6"/>
  <c r="D62" i="15" s="1"/>
  <c r="J27" i="6"/>
  <c r="K27" i="6"/>
  <c r="P27" i="6" s="1"/>
  <c r="K23" i="7"/>
  <c r="L23" i="7" s="1"/>
  <c r="J24" i="7"/>
  <c r="U26" i="6"/>
  <c r="A23" i="7"/>
  <c r="B22" i="7"/>
  <c r="C22" i="7" s="1"/>
  <c r="G23" i="7"/>
  <c r="H22" i="7"/>
  <c r="I22" i="7" s="1"/>
  <c r="D24" i="7"/>
  <c r="E23" i="7"/>
  <c r="F23" i="7" s="1"/>
  <c r="C61" i="15" l="1"/>
  <c r="E61" i="15" s="1"/>
  <c r="O27" i="6"/>
  <c r="Q27" i="6" s="1"/>
  <c r="W26" i="6"/>
  <c r="H60" i="15" s="1"/>
  <c r="S27" i="6"/>
  <c r="J28" i="6"/>
  <c r="V26" i="6"/>
  <c r="K28" i="6"/>
  <c r="P28" i="6" s="1"/>
  <c r="T27" i="6"/>
  <c r="J25" i="7"/>
  <c r="K24" i="7"/>
  <c r="L24" i="7" s="1"/>
  <c r="N29" i="6"/>
  <c r="A24" i="7"/>
  <c r="B23" i="7"/>
  <c r="C23" i="7" s="1"/>
  <c r="G24" i="7"/>
  <c r="H23" i="7"/>
  <c r="I23" i="7" s="1"/>
  <c r="D25" i="7"/>
  <c r="E24" i="7"/>
  <c r="F24" i="7" s="1"/>
  <c r="S28" i="6" l="1"/>
  <c r="O28" i="6"/>
  <c r="Q28" i="6" s="1"/>
  <c r="C8" i="6"/>
  <c r="X26" i="6"/>
  <c r="F61" i="15"/>
  <c r="M26" i="6"/>
  <c r="M27" i="6" s="1"/>
  <c r="M28" i="6" s="1"/>
  <c r="U27" i="6"/>
  <c r="W27" i="6" s="1"/>
  <c r="C62" i="15"/>
  <c r="H38" i="15"/>
  <c r="J29" i="6"/>
  <c r="O29" i="6" s="1"/>
  <c r="T28" i="6"/>
  <c r="D63" i="15"/>
  <c r="N30" i="6"/>
  <c r="D64" i="15" s="1"/>
  <c r="K29" i="6"/>
  <c r="P29" i="6" s="1"/>
  <c r="K25" i="7"/>
  <c r="L25" i="7" s="1"/>
  <c r="J26" i="7"/>
  <c r="B24" i="7"/>
  <c r="C24" i="7" s="1"/>
  <c r="A25" i="7"/>
  <c r="G25" i="7"/>
  <c r="H24" i="7"/>
  <c r="I24" i="7" s="1"/>
  <c r="D26" i="7"/>
  <c r="E25" i="7"/>
  <c r="F25" i="7" s="1"/>
  <c r="U28" i="6" l="1"/>
  <c r="W28" i="6" s="1"/>
  <c r="L27" i="6"/>
  <c r="V27" i="6"/>
  <c r="L26" i="6"/>
  <c r="X27" i="6"/>
  <c r="H61" i="15"/>
  <c r="F62" i="15"/>
  <c r="S29" i="6"/>
  <c r="C63" i="15"/>
  <c r="E62" i="15"/>
  <c r="J30" i="6"/>
  <c r="K30" i="6"/>
  <c r="P30" i="6" s="1"/>
  <c r="N31" i="6"/>
  <c r="D65" i="15" s="1"/>
  <c r="Q29" i="6"/>
  <c r="T29" i="6"/>
  <c r="K26" i="7"/>
  <c r="L26" i="7" s="1"/>
  <c r="J27" i="7"/>
  <c r="B25" i="7"/>
  <c r="C25" i="7" s="1"/>
  <c r="A26" i="7"/>
  <c r="G26" i="7"/>
  <c r="H25" i="7"/>
  <c r="I25" i="7" s="1"/>
  <c r="E26" i="7"/>
  <c r="F26" i="7" s="1"/>
  <c r="D27" i="7"/>
  <c r="M29" i="6"/>
  <c r="L28" i="6"/>
  <c r="V28" i="6" l="1"/>
  <c r="C64" i="15"/>
  <c r="O30" i="6"/>
  <c r="Q30" i="6" s="1"/>
  <c r="U29" i="6"/>
  <c r="V29" i="6" s="1"/>
  <c r="X28" i="6"/>
  <c r="H62" i="15"/>
  <c r="F63" i="15"/>
  <c r="E63" i="15"/>
  <c r="S30" i="6"/>
  <c r="J31" i="6"/>
  <c r="K31" i="6"/>
  <c r="P31" i="6" s="1"/>
  <c r="T30" i="6"/>
  <c r="J28" i="7"/>
  <c r="K27" i="7"/>
  <c r="L27" i="7" s="1"/>
  <c r="N32" i="6"/>
  <c r="D66" i="15" s="1"/>
  <c r="A27" i="7"/>
  <c r="B26" i="7"/>
  <c r="C26" i="7" s="1"/>
  <c r="G27" i="7"/>
  <c r="H26" i="7"/>
  <c r="I26" i="7" s="1"/>
  <c r="D28" i="7"/>
  <c r="E27" i="7"/>
  <c r="F27" i="7" s="1"/>
  <c r="M30" i="6"/>
  <c r="L29" i="6"/>
  <c r="E64" i="15" l="1"/>
  <c r="S31" i="6"/>
  <c r="O31" i="6"/>
  <c r="Q31" i="6" s="1"/>
  <c r="U30" i="6"/>
  <c r="W30" i="6" s="1"/>
  <c r="W29" i="6"/>
  <c r="H63" i="15" s="1"/>
  <c r="F64" i="15"/>
  <c r="T31" i="6"/>
  <c r="C65" i="15"/>
  <c r="N33" i="6"/>
  <c r="D67" i="15" s="1"/>
  <c r="K32" i="6"/>
  <c r="J32" i="6"/>
  <c r="J29" i="7"/>
  <c r="K28" i="7"/>
  <c r="L28" i="7" s="1"/>
  <c r="A28" i="7"/>
  <c r="B27" i="7"/>
  <c r="C27" i="7" s="1"/>
  <c r="H27" i="7"/>
  <c r="I27" i="7" s="1"/>
  <c r="G28" i="7"/>
  <c r="E28" i="7"/>
  <c r="F28" i="7" s="1"/>
  <c r="D29" i="7"/>
  <c r="M31" i="6"/>
  <c r="L30" i="6"/>
  <c r="U31" i="6" l="1"/>
  <c r="W31" i="6" s="1"/>
  <c r="T32" i="6"/>
  <c r="P32" i="6"/>
  <c r="S32" i="6"/>
  <c r="O32" i="6"/>
  <c r="V30" i="6"/>
  <c r="X29" i="6"/>
  <c r="X30" i="6"/>
  <c r="H64" i="15"/>
  <c r="F65" i="15"/>
  <c r="E65" i="15"/>
  <c r="K33" i="6"/>
  <c r="P33" i="6" s="1"/>
  <c r="C66" i="15"/>
  <c r="N34" i="6"/>
  <c r="D68" i="15" s="1"/>
  <c r="J33" i="6"/>
  <c r="O33" i="6" s="1"/>
  <c r="J30" i="7"/>
  <c r="K29" i="7"/>
  <c r="L29" i="7" s="1"/>
  <c r="B28" i="7"/>
  <c r="C28" i="7" s="1"/>
  <c r="A29" i="7"/>
  <c r="H28" i="7"/>
  <c r="I28" i="7" s="1"/>
  <c r="G29" i="7"/>
  <c r="E29" i="7"/>
  <c r="F29" i="7" s="1"/>
  <c r="D30" i="7"/>
  <c r="M32" i="6"/>
  <c r="L31" i="6"/>
  <c r="U32" i="6" l="1"/>
  <c r="V31" i="6"/>
  <c r="X31" i="6"/>
  <c r="H65" i="15"/>
  <c r="E66" i="15"/>
  <c r="K34" i="6"/>
  <c r="Q33" i="6"/>
  <c r="Q32" i="6"/>
  <c r="T33" i="6"/>
  <c r="C67" i="15"/>
  <c r="S33" i="6"/>
  <c r="J34" i="6"/>
  <c r="N35" i="6"/>
  <c r="D69" i="15" s="1"/>
  <c r="K30" i="7"/>
  <c r="L30" i="7" s="1"/>
  <c r="J31" i="7"/>
  <c r="A30" i="7"/>
  <c r="B29" i="7"/>
  <c r="C29" i="7" s="1"/>
  <c r="G30" i="7"/>
  <c r="H29" i="7"/>
  <c r="I29" i="7" s="1"/>
  <c r="E30" i="7"/>
  <c r="F30" i="7" s="1"/>
  <c r="D31" i="7"/>
  <c r="M33" i="6"/>
  <c r="L32" i="6"/>
  <c r="T34" i="6" l="1"/>
  <c r="P34" i="6"/>
  <c r="C68" i="15"/>
  <c r="O34" i="6"/>
  <c r="F66" i="15"/>
  <c r="W32" i="6"/>
  <c r="F67" i="15"/>
  <c r="E67" i="15"/>
  <c r="V32" i="6"/>
  <c r="J35" i="6"/>
  <c r="O35" i="6" s="1"/>
  <c r="U33" i="6"/>
  <c r="W33" i="6" s="1"/>
  <c r="K35" i="6"/>
  <c r="P35" i="6" s="1"/>
  <c r="S34" i="6"/>
  <c r="N36" i="6"/>
  <c r="D70" i="15" s="1"/>
  <c r="K31" i="7"/>
  <c r="L31" i="7" s="1"/>
  <c r="J32" i="7"/>
  <c r="A31" i="7"/>
  <c r="B30" i="7"/>
  <c r="C30" i="7" s="1"/>
  <c r="G31" i="7"/>
  <c r="H30" i="7"/>
  <c r="I30" i="7" s="1"/>
  <c r="E31" i="7"/>
  <c r="F31" i="7" s="1"/>
  <c r="D32" i="7"/>
  <c r="M34" i="6"/>
  <c r="L33" i="6"/>
  <c r="U34" i="6" l="1"/>
  <c r="Q34" i="6"/>
  <c r="E68" i="15"/>
  <c r="X33" i="6"/>
  <c r="H67" i="15"/>
  <c r="X32" i="6"/>
  <c r="H66" i="15"/>
  <c r="C69" i="15"/>
  <c r="S35" i="6"/>
  <c r="J36" i="6"/>
  <c r="O36" i="6" s="1"/>
  <c r="K36" i="6"/>
  <c r="Q35" i="6"/>
  <c r="T35" i="6"/>
  <c r="V33" i="6"/>
  <c r="N37" i="6"/>
  <c r="J33" i="7"/>
  <c r="K32" i="7"/>
  <c r="L32" i="7" s="1"/>
  <c r="A32" i="7"/>
  <c r="B31" i="7"/>
  <c r="C31" i="7" s="1"/>
  <c r="G32" i="7"/>
  <c r="H31" i="7"/>
  <c r="I31" i="7" s="1"/>
  <c r="D33" i="7"/>
  <c r="E32" i="7"/>
  <c r="F32" i="7" s="1"/>
  <c r="M35" i="6"/>
  <c r="L34" i="6"/>
  <c r="W34" i="6" l="1"/>
  <c r="H68" i="15" s="1"/>
  <c r="V34" i="6"/>
  <c r="F68" i="15"/>
  <c r="T36" i="6"/>
  <c r="P36" i="6"/>
  <c r="Q36" i="6" s="1"/>
  <c r="U35" i="6"/>
  <c r="W35" i="6" s="1"/>
  <c r="H69" i="15" s="1"/>
  <c r="F69" i="15"/>
  <c r="E69" i="15"/>
  <c r="C70" i="15"/>
  <c r="S36" i="6"/>
  <c r="J37" i="6"/>
  <c r="O37" i="6" s="1"/>
  <c r="K37" i="6"/>
  <c r="P37" i="6" s="1"/>
  <c r="D71" i="15"/>
  <c r="N38" i="6"/>
  <c r="D72" i="15" s="1"/>
  <c r="J34" i="7"/>
  <c r="K33" i="7"/>
  <c r="L33" i="7" s="1"/>
  <c r="A33" i="7"/>
  <c r="B32" i="7"/>
  <c r="C32" i="7" s="1"/>
  <c r="G33" i="7"/>
  <c r="H32" i="7"/>
  <c r="I32" i="7" s="1"/>
  <c r="E33" i="7"/>
  <c r="F33" i="7" s="1"/>
  <c r="D34" i="7"/>
  <c r="M36" i="6"/>
  <c r="L35" i="6"/>
  <c r="X34" i="6" l="1"/>
  <c r="U36" i="6"/>
  <c r="W36" i="6" s="1"/>
  <c r="H70" i="15" s="1"/>
  <c r="V35" i="6"/>
  <c r="F70" i="15"/>
  <c r="E70" i="15"/>
  <c r="Q37" i="6"/>
  <c r="C71" i="15"/>
  <c r="S37" i="6"/>
  <c r="T37" i="6"/>
  <c r="N39" i="6"/>
  <c r="D73" i="15" s="1"/>
  <c r="J38" i="6"/>
  <c r="K38" i="6"/>
  <c r="P38" i="6" s="1"/>
  <c r="K34" i="7"/>
  <c r="L34" i="7" s="1"/>
  <c r="J35" i="7"/>
  <c r="A34" i="7"/>
  <c r="B33" i="7"/>
  <c r="C33" i="7" s="1"/>
  <c r="X35" i="6"/>
  <c r="H33" i="7"/>
  <c r="I33" i="7" s="1"/>
  <c r="G34" i="7"/>
  <c r="D35" i="7"/>
  <c r="E34" i="7"/>
  <c r="F34" i="7" s="1"/>
  <c r="M37" i="6"/>
  <c r="L36" i="6"/>
  <c r="V36" i="6" l="1"/>
  <c r="C72" i="15"/>
  <c r="O38" i="6"/>
  <c r="Q38" i="6" s="1"/>
  <c r="F71" i="15"/>
  <c r="E71" i="15"/>
  <c r="U37" i="6"/>
  <c r="V37" i="6" s="1"/>
  <c r="J39" i="6"/>
  <c r="O39" i="6" s="1"/>
  <c r="S38" i="6"/>
  <c r="T38" i="6"/>
  <c r="K39" i="6"/>
  <c r="P39" i="6" s="1"/>
  <c r="N40" i="6"/>
  <c r="D74" i="15" s="1"/>
  <c r="K35" i="7"/>
  <c r="L35" i="7" s="1"/>
  <c r="J36" i="7"/>
  <c r="A35" i="7"/>
  <c r="B34" i="7"/>
  <c r="C34" i="7" s="1"/>
  <c r="X36" i="6"/>
  <c r="G35" i="7"/>
  <c r="H34" i="7"/>
  <c r="I34" i="7" s="1"/>
  <c r="D36" i="7"/>
  <c r="E35" i="7"/>
  <c r="F35" i="7" s="1"/>
  <c r="M38" i="6"/>
  <c r="L37" i="6"/>
  <c r="E72" i="15" l="1"/>
  <c r="S39" i="6"/>
  <c r="J40" i="6"/>
  <c r="C74" i="15" s="1"/>
  <c r="F72" i="15"/>
  <c r="W37" i="6"/>
  <c r="C73" i="15"/>
  <c r="U38" i="6"/>
  <c r="V38" i="6" s="1"/>
  <c r="K40" i="6"/>
  <c r="T39" i="6"/>
  <c r="Q39" i="6"/>
  <c r="N41" i="6"/>
  <c r="J37" i="7"/>
  <c r="K36" i="7"/>
  <c r="L36" i="7" s="1"/>
  <c r="B35" i="7"/>
  <c r="C35" i="7" s="1"/>
  <c r="A36" i="7"/>
  <c r="G36" i="7"/>
  <c r="H35" i="7"/>
  <c r="I35" i="7" s="1"/>
  <c r="E36" i="7"/>
  <c r="F36" i="7" s="1"/>
  <c r="D37" i="7"/>
  <c r="M39" i="6"/>
  <c r="L38" i="6"/>
  <c r="E73" i="15" l="1"/>
  <c r="E74" i="15" s="1"/>
  <c r="U39" i="6"/>
  <c r="V39" i="6" s="1"/>
  <c r="T40" i="6"/>
  <c r="P40" i="6"/>
  <c r="O40" i="6"/>
  <c r="S40" i="6"/>
  <c r="W38" i="6"/>
  <c r="F73" i="15"/>
  <c r="X37" i="6"/>
  <c r="H71" i="15"/>
  <c r="K41" i="6"/>
  <c r="N42" i="6"/>
  <c r="D76" i="15" s="1"/>
  <c r="J41" i="6"/>
  <c r="O41" i="6" s="1"/>
  <c r="D75" i="15"/>
  <c r="J38" i="7"/>
  <c r="K37" i="7"/>
  <c r="L37" i="7" s="1"/>
  <c r="A37" i="7"/>
  <c r="B36" i="7"/>
  <c r="C36" i="7" s="1"/>
  <c r="G37" i="7"/>
  <c r="H36" i="7"/>
  <c r="I36" i="7" s="1"/>
  <c r="D38" i="7"/>
  <c r="E37" i="7"/>
  <c r="F37" i="7" s="1"/>
  <c r="M40" i="6"/>
  <c r="L39" i="6"/>
  <c r="W39" i="6" l="1"/>
  <c r="X39" i="6" s="1"/>
  <c r="U40" i="6"/>
  <c r="Q40" i="6"/>
  <c r="F74" i="15" s="1"/>
  <c r="T41" i="6"/>
  <c r="P41" i="6"/>
  <c r="K42" i="6"/>
  <c r="J42" i="6"/>
  <c r="X38" i="6"/>
  <c r="H72" i="15"/>
  <c r="C75" i="15"/>
  <c r="S41" i="6"/>
  <c r="N43" i="6"/>
  <c r="K38" i="7"/>
  <c r="L38" i="7" s="1"/>
  <c r="J39" i="7"/>
  <c r="A38" i="7"/>
  <c r="B37" i="7"/>
  <c r="C37" i="7" s="1"/>
  <c r="G38" i="7"/>
  <c r="H37" i="7"/>
  <c r="I37" i="7" s="1"/>
  <c r="D39" i="7"/>
  <c r="E38" i="7"/>
  <c r="F38" i="7" s="1"/>
  <c r="M41" i="6"/>
  <c r="L40" i="6"/>
  <c r="V40" i="6" l="1"/>
  <c r="H73" i="15"/>
  <c r="W40" i="6"/>
  <c r="H74" i="15" s="1"/>
  <c r="U41" i="6"/>
  <c r="T42" i="6"/>
  <c r="P42" i="6"/>
  <c r="C76" i="15"/>
  <c r="O42" i="6"/>
  <c r="Q41" i="6"/>
  <c r="J43" i="6"/>
  <c r="S42" i="6"/>
  <c r="D77" i="15"/>
  <c r="E75" i="15"/>
  <c r="K43" i="6"/>
  <c r="K39" i="7"/>
  <c r="L39" i="7" s="1"/>
  <c r="J40" i="7"/>
  <c r="N44" i="6"/>
  <c r="A39" i="7"/>
  <c r="B38" i="7"/>
  <c r="C38" i="7" s="1"/>
  <c r="G39" i="7"/>
  <c r="H38" i="7"/>
  <c r="I38" i="7" s="1"/>
  <c r="E39" i="7"/>
  <c r="F39" i="7" s="1"/>
  <c r="D40" i="7"/>
  <c r="M42" i="6"/>
  <c r="L41" i="6"/>
  <c r="X40" i="6" l="1"/>
  <c r="W41" i="6"/>
  <c r="X41" i="6" s="1"/>
  <c r="U42" i="6"/>
  <c r="N45" i="6"/>
  <c r="D79" i="15" s="1"/>
  <c r="E76" i="15"/>
  <c r="T43" i="6"/>
  <c r="P43" i="6"/>
  <c r="S43" i="6"/>
  <c r="O43" i="6"/>
  <c r="V41" i="6"/>
  <c r="F75" i="15"/>
  <c r="Q42" i="6"/>
  <c r="J44" i="6"/>
  <c r="C77" i="15"/>
  <c r="K44" i="6"/>
  <c r="P44" i="6" s="1"/>
  <c r="D78" i="15"/>
  <c r="J41" i="7"/>
  <c r="K40" i="7"/>
  <c r="L40" i="7" s="1"/>
  <c r="A40" i="7"/>
  <c r="B39" i="7"/>
  <c r="C39" i="7" s="1"/>
  <c r="G40" i="7"/>
  <c r="H39" i="7"/>
  <c r="I39" i="7" s="1"/>
  <c r="D41" i="7"/>
  <c r="E40" i="7"/>
  <c r="F40" i="7" s="1"/>
  <c r="M43" i="6"/>
  <c r="L42" i="6"/>
  <c r="V42" i="6" l="1"/>
  <c r="H75" i="15"/>
  <c r="E77" i="15"/>
  <c r="U43" i="6"/>
  <c r="C78" i="15"/>
  <c r="O44" i="6"/>
  <c r="Q44" i="6" s="1"/>
  <c r="F76" i="15"/>
  <c r="W42" i="6"/>
  <c r="X42" i="6" s="1"/>
  <c r="Q43" i="6"/>
  <c r="S44" i="6"/>
  <c r="J45" i="6"/>
  <c r="N46" i="6"/>
  <c r="D80" i="15" s="1"/>
  <c r="T44" i="6"/>
  <c r="K45" i="6"/>
  <c r="K41" i="7"/>
  <c r="L41" i="7" s="1"/>
  <c r="J42" i="7"/>
  <c r="A41" i="7"/>
  <c r="B40" i="7"/>
  <c r="C40" i="7" s="1"/>
  <c r="G41" i="7"/>
  <c r="H40" i="7"/>
  <c r="I40" i="7" s="1"/>
  <c r="D42" i="7"/>
  <c r="E41" i="7"/>
  <c r="F41" i="7" s="1"/>
  <c r="M44" i="6"/>
  <c r="L43" i="6"/>
  <c r="E78" i="15" l="1"/>
  <c r="W43" i="6"/>
  <c r="H77" i="15" s="1"/>
  <c r="J46" i="6"/>
  <c r="O46" i="6" s="1"/>
  <c r="T45" i="6"/>
  <c r="P45" i="6"/>
  <c r="S45" i="6"/>
  <c r="O45" i="6"/>
  <c r="F77" i="15"/>
  <c r="H76" i="15"/>
  <c r="U44" i="6"/>
  <c r="V44" i="6" s="1"/>
  <c r="V43" i="6"/>
  <c r="C79" i="15"/>
  <c r="F78" i="15"/>
  <c r="K46" i="6"/>
  <c r="P46" i="6" s="1"/>
  <c r="J43" i="7"/>
  <c r="K42" i="7"/>
  <c r="L42" i="7" s="1"/>
  <c r="N47" i="6"/>
  <c r="J47" i="6" s="1"/>
  <c r="O47" i="6" s="1"/>
  <c r="A42" i="7"/>
  <c r="B41" i="7"/>
  <c r="C41" i="7" s="1"/>
  <c r="H41" i="7"/>
  <c r="I41" i="7" s="1"/>
  <c r="G42" i="7"/>
  <c r="E42" i="7"/>
  <c r="F42" i="7" s="1"/>
  <c r="D43" i="7"/>
  <c r="M45" i="6"/>
  <c r="L44" i="6"/>
  <c r="C80" i="15" l="1"/>
  <c r="S46" i="6"/>
  <c r="E79" i="15"/>
  <c r="X43" i="6"/>
  <c r="U45" i="6"/>
  <c r="W44" i="6"/>
  <c r="H78" i="15" s="1"/>
  <c r="Q45" i="6"/>
  <c r="Q46" i="6"/>
  <c r="T46" i="6"/>
  <c r="K47" i="6"/>
  <c r="D81" i="15"/>
  <c r="K43" i="7"/>
  <c r="L43" i="7" s="1"/>
  <c r="J44" i="7"/>
  <c r="N48" i="6"/>
  <c r="J48" i="6" s="1"/>
  <c r="O48" i="6" s="1"/>
  <c r="B42" i="7"/>
  <c r="C42" i="7" s="1"/>
  <c r="A43" i="7"/>
  <c r="C81" i="15"/>
  <c r="S47" i="6"/>
  <c r="G43" i="7"/>
  <c r="H42" i="7"/>
  <c r="I42" i="7" s="1"/>
  <c r="E43" i="7"/>
  <c r="F43" i="7" s="1"/>
  <c r="D44" i="7"/>
  <c r="M46" i="6"/>
  <c r="L45" i="6"/>
  <c r="U46" i="6" l="1"/>
  <c r="W46" i="6" s="1"/>
  <c r="H80" i="15" s="1"/>
  <c r="E80" i="15"/>
  <c r="W45" i="6"/>
  <c r="H79" i="15" s="1"/>
  <c r="T47" i="6"/>
  <c r="U47" i="6" s="1"/>
  <c r="P47" i="6"/>
  <c r="Q47" i="6" s="1"/>
  <c r="X44" i="6"/>
  <c r="V45" i="6"/>
  <c r="F79" i="15"/>
  <c r="F80" i="15"/>
  <c r="E81" i="15"/>
  <c r="N49" i="6"/>
  <c r="D83" i="15" s="1"/>
  <c r="K48" i="6"/>
  <c r="P48" i="6" s="1"/>
  <c r="D82" i="15"/>
  <c r="J45" i="7"/>
  <c r="K44" i="7"/>
  <c r="L44" i="7" s="1"/>
  <c r="A44" i="7"/>
  <c r="B43" i="7"/>
  <c r="C43" i="7" s="1"/>
  <c r="H43" i="7"/>
  <c r="I43" i="7" s="1"/>
  <c r="G44" i="7"/>
  <c r="C82" i="15"/>
  <c r="E82" i="15" s="1"/>
  <c r="S48" i="6"/>
  <c r="D45" i="7"/>
  <c r="E44" i="7"/>
  <c r="F44" i="7" s="1"/>
  <c r="M47" i="6"/>
  <c r="L46" i="6"/>
  <c r="V46" i="6" l="1"/>
  <c r="J49" i="6"/>
  <c r="O49" i="6" s="1"/>
  <c r="X45" i="6"/>
  <c r="F81" i="15"/>
  <c r="W47" i="6"/>
  <c r="H81" i="15" s="1"/>
  <c r="X46" i="6"/>
  <c r="K49" i="6"/>
  <c r="P49" i="6" s="1"/>
  <c r="Q48" i="6"/>
  <c r="T48" i="6"/>
  <c r="U48" i="6" s="1"/>
  <c r="J46" i="7"/>
  <c r="K45" i="7"/>
  <c r="L45" i="7" s="1"/>
  <c r="N50" i="6"/>
  <c r="D84" i="15" s="1"/>
  <c r="A45" i="7"/>
  <c r="B44" i="7"/>
  <c r="C44" i="7" s="1"/>
  <c r="V47" i="6"/>
  <c r="G45" i="7"/>
  <c r="H44" i="7"/>
  <c r="I44" i="7" s="1"/>
  <c r="D46" i="7"/>
  <c r="E45" i="7"/>
  <c r="F45" i="7" s="1"/>
  <c r="M48" i="6"/>
  <c r="L47" i="6"/>
  <c r="S49" i="6" l="1"/>
  <c r="C83" i="15"/>
  <c r="E83" i="15" s="1"/>
  <c r="F82" i="15"/>
  <c r="W48" i="6"/>
  <c r="T49" i="6"/>
  <c r="Q49" i="6"/>
  <c r="J50" i="6"/>
  <c r="C84" i="15" s="1"/>
  <c r="E84" i="15" s="1"/>
  <c r="K50" i="6"/>
  <c r="N51" i="6"/>
  <c r="D85" i="15" s="1"/>
  <c r="J47" i="7"/>
  <c r="K46" i="7"/>
  <c r="L46" i="7" s="1"/>
  <c r="A46" i="7"/>
  <c r="B45" i="7"/>
  <c r="C45" i="7" s="1"/>
  <c r="X47" i="6"/>
  <c r="V48" i="6"/>
  <c r="H45" i="7"/>
  <c r="I45" i="7" s="1"/>
  <c r="G46" i="7"/>
  <c r="E46" i="7"/>
  <c r="F46" i="7" s="1"/>
  <c r="D47" i="7"/>
  <c r="M49" i="6"/>
  <c r="L48" i="6"/>
  <c r="U49" i="6" l="1"/>
  <c r="W49" i="6" s="1"/>
  <c r="H83" i="15" s="1"/>
  <c r="S50" i="6"/>
  <c r="O50" i="6"/>
  <c r="T50" i="6"/>
  <c r="P50" i="6"/>
  <c r="F83" i="15"/>
  <c r="N52" i="6"/>
  <c r="X48" i="6"/>
  <c r="H82" i="15"/>
  <c r="J51" i="6"/>
  <c r="O51" i="6" s="1"/>
  <c r="K51" i="6"/>
  <c r="K47" i="7"/>
  <c r="L47" i="7" s="1"/>
  <c r="J48" i="7"/>
  <c r="A47" i="7"/>
  <c r="B46" i="7"/>
  <c r="C46" i="7" s="1"/>
  <c r="G47" i="7"/>
  <c r="H46" i="7"/>
  <c r="I46" i="7" s="1"/>
  <c r="E47" i="7"/>
  <c r="F47" i="7" s="1"/>
  <c r="D48" i="7"/>
  <c r="M50" i="6"/>
  <c r="L49" i="6"/>
  <c r="V49" i="6" l="1"/>
  <c r="J52" i="6"/>
  <c r="O52" i="6" s="1"/>
  <c r="U50" i="6"/>
  <c r="D86" i="15"/>
  <c r="T51" i="6"/>
  <c r="P51" i="6"/>
  <c r="Q51" i="6" s="1"/>
  <c r="Q50" i="6"/>
  <c r="F84" i="15" s="1"/>
  <c r="S51" i="6"/>
  <c r="C85" i="15"/>
  <c r="E85" i="15" s="1"/>
  <c r="K52" i="6"/>
  <c r="N53" i="6"/>
  <c r="J53" i="6" s="1"/>
  <c r="O53" i="6" s="1"/>
  <c r="J49" i="7"/>
  <c r="K48" i="7"/>
  <c r="L48" i="7" s="1"/>
  <c r="A48" i="7"/>
  <c r="B47" i="7"/>
  <c r="C47" i="7" s="1"/>
  <c r="X49" i="6"/>
  <c r="H47" i="7"/>
  <c r="I47" i="7" s="1"/>
  <c r="G48" i="7"/>
  <c r="D49" i="7"/>
  <c r="E48" i="7"/>
  <c r="F48" i="7" s="1"/>
  <c r="M51" i="6"/>
  <c r="M52" i="6" s="1"/>
  <c r="M53" i="6" s="1"/>
  <c r="M54" i="6" s="1"/>
  <c r="M55" i="6" s="1"/>
  <c r="M56" i="6" s="1"/>
  <c r="M57" i="6" s="1"/>
  <c r="M58" i="6" s="1"/>
  <c r="M59" i="6" s="1"/>
  <c r="M60" i="6" s="1"/>
  <c r="M61" i="6" s="1"/>
  <c r="L50" i="6"/>
  <c r="S52" i="6" l="1"/>
  <c r="C86" i="15"/>
  <c r="E86" i="15" s="1"/>
  <c r="U51" i="6"/>
  <c r="V51" i="6" s="1"/>
  <c r="T52" i="6"/>
  <c r="P52" i="6"/>
  <c r="Q52" i="6" s="1"/>
  <c r="V50" i="6"/>
  <c r="W50" i="6"/>
  <c r="X50" i="6" s="1"/>
  <c r="F85" i="15"/>
  <c r="N54" i="6"/>
  <c r="J54" i="6" s="1"/>
  <c r="L52" i="6"/>
  <c r="L51" i="6"/>
  <c r="D87" i="15"/>
  <c r="K53" i="6"/>
  <c r="P53" i="6" s="1"/>
  <c r="L53" i="6"/>
  <c r="C87" i="15"/>
  <c r="E87" i="15" s="1"/>
  <c r="J50" i="7"/>
  <c r="K49" i="7"/>
  <c r="L49" i="7" s="1"/>
  <c r="S53" i="6"/>
  <c r="A49" i="7"/>
  <c r="B48" i="7"/>
  <c r="C48" i="7" s="1"/>
  <c r="D88" i="15"/>
  <c r="H48" i="7"/>
  <c r="I48" i="7" s="1"/>
  <c r="G49" i="7"/>
  <c r="D50" i="7"/>
  <c r="E49" i="7"/>
  <c r="F49" i="7" s="1"/>
  <c r="U52" i="6" l="1"/>
  <c r="W52" i="6" s="1"/>
  <c r="H86" i="15" s="1"/>
  <c r="N55" i="6"/>
  <c r="D89" i="15" s="1"/>
  <c r="W51" i="6"/>
  <c r="X51" i="6" s="1"/>
  <c r="H84" i="15"/>
  <c r="C88" i="15"/>
  <c r="E88" i="15" s="1"/>
  <c r="O54" i="6"/>
  <c r="F86" i="15"/>
  <c r="Q53" i="6"/>
  <c r="K54" i="6"/>
  <c r="T53" i="6"/>
  <c r="U53" i="6" s="1"/>
  <c r="L54" i="6"/>
  <c r="K50" i="7"/>
  <c r="L50" i="7" s="1"/>
  <c r="J51" i="7"/>
  <c r="S54" i="6"/>
  <c r="A50" i="7"/>
  <c r="B49" i="7"/>
  <c r="C49" i="7" s="1"/>
  <c r="H49" i="7"/>
  <c r="I49" i="7" s="1"/>
  <c r="G50" i="7"/>
  <c r="E50" i="7"/>
  <c r="F50" i="7" s="1"/>
  <c r="D51" i="7"/>
  <c r="J55" i="6" l="1"/>
  <c r="O55" i="6" s="1"/>
  <c r="V52" i="6"/>
  <c r="H85" i="15"/>
  <c r="T54" i="6"/>
  <c r="U54" i="6" s="1"/>
  <c r="P54" i="6"/>
  <c r="Q54" i="6" s="1"/>
  <c r="F87" i="15"/>
  <c r="W53" i="6"/>
  <c r="X52" i="6"/>
  <c r="N56" i="6"/>
  <c r="D90" i="15" s="1"/>
  <c r="K55" i="6"/>
  <c r="K51" i="7"/>
  <c r="L51" i="7" s="1"/>
  <c r="J52" i="7"/>
  <c r="V53" i="6"/>
  <c r="A51" i="7"/>
  <c r="B50" i="7"/>
  <c r="C50" i="7" s="1"/>
  <c r="H50" i="7"/>
  <c r="I50" i="7" s="1"/>
  <c r="G51" i="7"/>
  <c r="E51" i="7"/>
  <c r="F51" i="7" s="1"/>
  <c r="D52" i="7"/>
  <c r="C89" i="15" l="1"/>
  <c r="E89" i="15" s="1"/>
  <c r="L55" i="6"/>
  <c r="S55" i="6"/>
  <c r="J56" i="6"/>
  <c r="C90" i="15" s="1"/>
  <c r="E90" i="15" s="1"/>
  <c r="T55" i="6"/>
  <c r="P55" i="6"/>
  <c r="Q55" i="6" s="1"/>
  <c r="F88" i="15"/>
  <c r="W54" i="6"/>
  <c r="X53" i="6"/>
  <c r="H87" i="15"/>
  <c r="V54" i="6"/>
  <c r="K56" i="6"/>
  <c r="N57" i="6"/>
  <c r="J53" i="7"/>
  <c r="K52" i="7"/>
  <c r="L52" i="7" s="1"/>
  <c r="A52" i="7"/>
  <c r="B51" i="7"/>
  <c r="C51" i="7" s="1"/>
  <c r="H51" i="7"/>
  <c r="I51" i="7" s="1"/>
  <c r="G52" i="7"/>
  <c r="D53" i="7"/>
  <c r="E52" i="7"/>
  <c r="F52" i="7" s="1"/>
  <c r="U55" i="6" l="1"/>
  <c r="W55" i="6" s="1"/>
  <c r="L56" i="6"/>
  <c r="S56" i="6"/>
  <c r="O56" i="6"/>
  <c r="T56" i="6"/>
  <c r="P56" i="6"/>
  <c r="F89" i="15"/>
  <c r="X54" i="6"/>
  <c r="H88" i="15"/>
  <c r="N58" i="6"/>
  <c r="D92" i="15" s="1"/>
  <c r="K57" i="6"/>
  <c r="D91" i="15"/>
  <c r="J57" i="6"/>
  <c r="J54" i="7"/>
  <c r="K53" i="7"/>
  <c r="L53" i="7" s="1"/>
  <c r="A53" i="7"/>
  <c r="B52" i="7"/>
  <c r="C52" i="7" s="1"/>
  <c r="G53" i="7"/>
  <c r="H52" i="7"/>
  <c r="I52" i="7" s="1"/>
  <c r="E53" i="7"/>
  <c r="F53" i="7" s="1"/>
  <c r="D54" i="7"/>
  <c r="V55" i="6" l="1"/>
  <c r="Q56" i="6"/>
  <c r="U56" i="6"/>
  <c r="C91" i="15"/>
  <c r="E91" i="15" s="1"/>
  <c r="O57" i="6"/>
  <c r="T57" i="6"/>
  <c r="P57" i="6"/>
  <c r="J58" i="6"/>
  <c r="S58" i="6" s="1"/>
  <c r="X55" i="6"/>
  <c r="H89" i="15"/>
  <c r="N59" i="6"/>
  <c r="D93" i="15" s="1"/>
  <c r="S57" i="6"/>
  <c r="K58" i="6"/>
  <c r="P58" i="6" s="1"/>
  <c r="K54" i="7"/>
  <c r="L54" i="7" s="1"/>
  <c r="J55" i="7"/>
  <c r="L57" i="6"/>
  <c r="A54" i="7"/>
  <c r="B53" i="7"/>
  <c r="C53" i="7" s="1"/>
  <c r="H53" i="7"/>
  <c r="I53" i="7" s="1"/>
  <c r="G54" i="7"/>
  <c r="E54" i="7"/>
  <c r="F54" i="7" s="1"/>
  <c r="D55" i="7"/>
  <c r="V56" i="6" l="1"/>
  <c r="F90" i="15"/>
  <c r="W56" i="6"/>
  <c r="X56" i="6" s="1"/>
  <c r="J59" i="6"/>
  <c r="L59" i="6" s="1"/>
  <c r="L58" i="6"/>
  <c r="O58" i="6"/>
  <c r="Q58" i="6" s="1"/>
  <c r="C92" i="15"/>
  <c r="E92" i="15" s="1"/>
  <c r="U57" i="6"/>
  <c r="N60" i="6"/>
  <c r="J60" i="6" s="1"/>
  <c r="Q57" i="6"/>
  <c r="K59" i="6"/>
  <c r="P59" i="6" s="1"/>
  <c r="T58" i="6"/>
  <c r="U58" i="6" s="1"/>
  <c r="K55" i="7"/>
  <c r="L55" i="7" s="1"/>
  <c r="J56" i="7"/>
  <c r="A55" i="7"/>
  <c r="B54" i="7"/>
  <c r="C54" i="7" s="1"/>
  <c r="H54" i="7"/>
  <c r="I54" i="7" s="1"/>
  <c r="G55" i="7"/>
  <c r="D56" i="7"/>
  <c r="E55" i="7"/>
  <c r="F55" i="7" s="1"/>
  <c r="H90" i="15" l="1"/>
  <c r="D94" i="15"/>
  <c r="S59" i="6"/>
  <c r="C93" i="15"/>
  <c r="E93" i="15" s="1"/>
  <c r="O59" i="6"/>
  <c r="Q59" i="6" s="1"/>
  <c r="L60" i="6"/>
  <c r="O60" i="6"/>
  <c r="V58" i="6"/>
  <c r="F92" i="15"/>
  <c r="W58" i="6"/>
  <c r="F91" i="15"/>
  <c r="W57" i="6"/>
  <c r="V57" i="6"/>
  <c r="N61" i="6"/>
  <c r="D95" i="15" s="1"/>
  <c r="K60" i="6"/>
  <c r="T59" i="6"/>
  <c r="J57" i="7"/>
  <c r="K56" i="7"/>
  <c r="L56" i="7" s="1"/>
  <c r="A56" i="7"/>
  <c r="B55" i="7"/>
  <c r="C55" i="7" s="1"/>
  <c r="C94" i="15"/>
  <c r="E94" i="15" s="1"/>
  <c r="S60" i="6"/>
  <c r="H55" i="7"/>
  <c r="I55" i="7" s="1"/>
  <c r="G56" i="7"/>
  <c r="D57" i="7"/>
  <c r="E56" i="7"/>
  <c r="F56" i="7" s="1"/>
  <c r="U59" i="6" l="1"/>
  <c r="V59" i="6" s="1"/>
  <c r="T60" i="6"/>
  <c r="U60" i="6" s="1"/>
  <c r="P60" i="6"/>
  <c r="Q60" i="6" s="1"/>
  <c r="F93" i="15"/>
  <c r="W59" i="6"/>
  <c r="H93" i="15" s="1"/>
  <c r="X58" i="6"/>
  <c r="H92" i="15"/>
  <c r="X57" i="6"/>
  <c r="H91" i="15"/>
  <c r="J61" i="6"/>
  <c r="K61" i="6"/>
  <c r="J58" i="7"/>
  <c r="K58" i="7" s="1"/>
  <c r="L58" i="7" s="1"/>
  <c r="K57" i="7"/>
  <c r="L57" i="7" s="1"/>
  <c r="A57" i="7"/>
  <c r="B56" i="7"/>
  <c r="C56" i="7" s="1"/>
  <c r="G57" i="7"/>
  <c r="H56" i="7"/>
  <c r="I56" i="7" s="1"/>
  <c r="D58" i="7"/>
  <c r="E58" i="7" s="1"/>
  <c r="F58" i="7" s="1"/>
  <c r="E57" i="7"/>
  <c r="F57" i="7" s="1"/>
  <c r="C95" i="15" l="1"/>
  <c r="E95" i="15" s="1"/>
  <c r="O61" i="6"/>
  <c r="T61" i="6"/>
  <c r="T62" i="6" s="1"/>
  <c r="P61" i="6"/>
  <c r="W60" i="6"/>
  <c r="H94" i="15" s="1"/>
  <c r="X59" i="6"/>
  <c r="S61" i="6"/>
  <c r="S62" i="6" s="1"/>
  <c r="L61" i="6"/>
  <c r="F94" i="15"/>
  <c r="A58" i="7"/>
  <c r="B58" i="7" s="1"/>
  <c r="C58" i="7" s="1"/>
  <c r="B57" i="7"/>
  <c r="C57" i="7" s="1"/>
  <c r="V60" i="6"/>
  <c r="H57" i="7"/>
  <c r="I57" i="7" s="1"/>
  <c r="G58" i="7"/>
  <c r="H58" i="7" s="1"/>
  <c r="I58" i="7" s="1"/>
  <c r="Q61" i="6" l="1"/>
  <c r="F95" i="15" s="1"/>
  <c r="F96" i="15" s="1"/>
  <c r="U61" i="6"/>
  <c r="U62" i="6" s="1"/>
  <c r="X60" i="6"/>
  <c r="Q62" i="6" l="1"/>
  <c r="V61" i="6"/>
  <c r="V62" i="6" s="1"/>
  <c r="W61" i="6"/>
  <c r="H95" i="15" s="1"/>
  <c r="H96" i="15" s="1"/>
  <c r="X61" i="6" l="1"/>
  <c r="X62" i="6" s="1"/>
  <c r="W62" i="6"/>
</calcChain>
</file>

<file path=xl/sharedStrings.xml><?xml version="1.0" encoding="utf-8"?>
<sst xmlns="http://schemas.openxmlformats.org/spreadsheetml/2006/main" count="5383" uniqueCount="2455">
  <si>
    <t>גורם חישוב</t>
  </si>
  <si>
    <t>יתרת השנים</t>
  </si>
  <si>
    <t>גיל</t>
  </si>
  <si>
    <t>MNS</t>
  </si>
  <si>
    <t>MS</t>
  </si>
  <si>
    <t>FNS</t>
  </si>
  <si>
    <t>FS</t>
  </si>
  <si>
    <t>נכות</t>
  </si>
  <si>
    <t>שנות הנחה</t>
  </si>
  <si>
    <t>נכות מתאונה</t>
  </si>
  <si>
    <t>הנחות</t>
  </si>
  <si>
    <t>2. אין התייחסות לחיתום מקצועי ו/או רפואי ו/או תחביבי</t>
  </si>
  <si>
    <t>1. הצעת ביטוח בלבד. המחיר נקבע בהתאם לנתונים שינתנו בעת כתיבת ההצעה</t>
  </si>
  <si>
    <t>4. ט.ל.ח.</t>
  </si>
  <si>
    <t>סימולטור למוצר ריסק משכנתא</t>
  </si>
  <si>
    <t>3. התעריפים משתנים מעת לעת, יש לוודא את נכונותם לאותו התאריך</t>
  </si>
  <si>
    <t>סכום הלוואה 1 מקורי</t>
  </si>
  <si>
    <t>ריבית שנתית על ההלוואה 1</t>
  </si>
  <si>
    <t>תקופת ההלוואה 1 בשנים</t>
  </si>
  <si>
    <t>סכום הלוואה 2 מקורי</t>
  </si>
  <si>
    <t>ריבית שנתית על ההלוואה 2</t>
  </si>
  <si>
    <t>תקופת ההלוואה 2 בשנים</t>
  </si>
  <si>
    <t>יתרת סכום הביטוח של הלוואה 1</t>
  </si>
  <si>
    <t>יתרת סכום הביטוח של הלוואה 2</t>
  </si>
  <si>
    <t>סכום הלוואה 3 מקורי</t>
  </si>
  <si>
    <t>ריבית שנתית על ההלוואה 3</t>
  </si>
  <si>
    <t>תקופת ההלוואה 3 בשנים</t>
  </si>
  <si>
    <t>סכום הלוואה 4 מקורי</t>
  </si>
  <si>
    <t>ריבית שנתית על ההלוואה 4</t>
  </si>
  <si>
    <t>תקופת ההלוואה 4 בשנים</t>
  </si>
  <si>
    <t>יתרת סכום הביטוח של הלוואה 3</t>
  </si>
  <si>
    <t>יתרת סכום הביטוח של הלוואה 4</t>
  </si>
  <si>
    <t>תאריך יש להזין בפורמט DD/MM/YYYY</t>
  </si>
  <si>
    <t>*</t>
  </si>
  <si>
    <t>שם סוכן</t>
  </si>
  <si>
    <t>מס' סוכן</t>
  </si>
  <si>
    <t>פרטי מבוטחים</t>
  </si>
  <si>
    <t>מבוטח ראשי</t>
  </si>
  <si>
    <t xml:space="preserve">שם </t>
  </si>
  <si>
    <t>שם משפחה</t>
  </si>
  <si>
    <t>תאריך לידה</t>
  </si>
  <si>
    <t>מין</t>
  </si>
  <si>
    <t>מעשן</t>
  </si>
  <si>
    <t>הלוואות</t>
  </si>
  <si>
    <t>הלוואה 1</t>
  </si>
  <si>
    <t>הלוואה 2</t>
  </si>
  <si>
    <t>הלוואה 3</t>
  </si>
  <si>
    <t>הלוואה 4</t>
  </si>
  <si>
    <t>סכום ביטוח מבנה</t>
  </si>
  <si>
    <t>ריבית</t>
  </si>
  <si>
    <t>יתרת סכום ביטוח-סך הלוואות</t>
  </si>
  <si>
    <t>סך פרמיה ריסק</t>
  </si>
  <si>
    <t>סך פרמיה מבנה</t>
  </si>
  <si>
    <t>לוח סילוקין</t>
  </si>
  <si>
    <t>פרומיל לחישוב פרמיה ביטוח מבנה</t>
  </si>
  <si>
    <t>שדה חובה למילוי</t>
  </si>
  <si>
    <t>גיל מחושב נכון לתחילת ביטוח</t>
  </si>
  <si>
    <t>תאריך תחילת ביטוח</t>
  </si>
  <si>
    <t>אחוז הנחת פרמית ריסק</t>
  </si>
  <si>
    <t>אחוז הנחת פרמית מבנה</t>
  </si>
  <si>
    <t>שנה ראשונה</t>
  </si>
  <si>
    <t>שנה שניה</t>
  </si>
  <si>
    <t>פרמיה חודשית/שנתית</t>
  </si>
  <si>
    <t>בברכה,</t>
  </si>
  <si>
    <t>1. שיעורי ההנחה הינם להמחשה בלבד ואינם מחייבים.</t>
  </si>
  <si>
    <t>לא</t>
  </si>
  <si>
    <t xml:space="preserve">אחוז ריבית </t>
  </si>
  <si>
    <t>פלוני</t>
  </si>
  <si>
    <t>א</t>
  </si>
  <si>
    <t xml:space="preserve">סה"כ נומינאלי לאורך כל תקופת הביטוח: </t>
  </si>
  <si>
    <t>חבילת הנחות שנבחרה:</t>
  </si>
  <si>
    <t>כל חיי הפוליסה (רלוונטי לביטוח מבנה)</t>
  </si>
  <si>
    <t>סך פרמיה נכות</t>
  </si>
  <si>
    <t>סך פרמיה נכות מבוטח ראשי</t>
  </si>
  <si>
    <t>סך פרמיה נכות מבוטח משני</t>
  </si>
  <si>
    <t xml:space="preserve">       </t>
  </si>
  <si>
    <t xml:space="preserve">                                                              </t>
  </si>
  <si>
    <t xml:space="preserve">         </t>
  </si>
  <si>
    <t xml:space="preserve">            </t>
  </si>
  <si>
    <t xml:space="preserve">   תוספת    </t>
  </si>
  <si>
    <t xml:space="preserve">   לביטול   </t>
  </si>
  <si>
    <t xml:space="preserve">    חריג    </t>
  </si>
  <si>
    <t xml:space="preserve">  קוד  </t>
  </si>
  <si>
    <t xml:space="preserve">  הגדרה  </t>
  </si>
  <si>
    <t xml:space="preserve">   לנכות    </t>
  </si>
  <si>
    <t xml:space="preserve">   למוות    </t>
  </si>
  <si>
    <t xml:space="preserve">   תאונות   </t>
  </si>
  <si>
    <t xml:space="preserve">  לתאונות   </t>
  </si>
  <si>
    <t xml:space="preserve"> עיסוק </t>
  </si>
  <si>
    <t xml:space="preserve">                           שם מקצוע                           </t>
  </si>
  <si>
    <t xml:space="preserve"> עיסוקית </t>
  </si>
  <si>
    <t xml:space="preserve">  סטטוס  </t>
  </si>
  <si>
    <t xml:space="preserve">   לא.כ.ע   </t>
  </si>
  <si>
    <t xml:space="preserve">   לשחרור   </t>
  </si>
  <si>
    <t xml:space="preserve">   לריסק    </t>
  </si>
  <si>
    <t xml:space="preserve">   מתאונה   </t>
  </si>
  <si>
    <t xml:space="preserve">  מקצועית   </t>
  </si>
  <si>
    <t xml:space="preserve">   עבודה    </t>
  </si>
  <si>
    <t xml:space="preserve">    טופ     </t>
  </si>
  <si>
    <t xml:space="preserve"> גולש ים(גלשן)                                                </t>
  </si>
  <si>
    <t xml:space="preserve"> פעיל    </t>
  </si>
  <si>
    <t xml:space="preserve">  Z012 </t>
  </si>
  <si>
    <t xml:space="preserve"> מזכיר/ה במשרד                                                </t>
  </si>
  <si>
    <t xml:space="preserve">  Z101 </t>
  </si>
  <si>
    <t xml:space="preserve"> מפעיל/מפעילה מכונות משחק                                     </t>
  </si>
  <si>
    <t xml:space="preserve">  Z479 </t>
  </si>
  <si>
    <t xml:space="preserve"> מנהל חשבונות                                                 </t>
  </si>
  <si>
    <t xml:space="preserve">  Z484 </t>
  </si>
  <si>
    <t xml:space="preserve"> מרצה                                                         </t>
  </si>
  <si>
    <t xml:space="preserve">  Z831 </t>
  </si>
  <si>
    <t xml:space="preserve"> מנהל/ת בית מלון                                              </t>
  </si>
  <si>
    <t xml:space="preserve">  Z899 </t>
  </si>
  <si>
    <t xml:space="preserve"> מנהל/ת אגף ביטחון  (ללא נשק)                                 </t>
  </si>
  <si>
    <t xml:space="preserve"> הנדסאי רכב (מאבחן תקלות במחשב)                               </t>
  </si>
  <si>
    <t xml:space="preserve"> סוקר אתרים סלולארים (פיקוח)                                  </t>
  </si>
  <si>
    <t xml:space="preserve"> רכז/רכזת משק                                                 </t>
  </si>
  <si>
    <t xml:space="preserve"> מפתח/מפתחת תוכניות לימוד                                     </t>
  </si>
  <si>
    <t xml:space="preserve"> מנהל/מנהלת טכני/ת להקת בת שבע                                </t>
  </si>
  <si>
    <t xml:space="preserve"> סוכן ומעצב רהיטים                                            </t>
  </si>
  <si>
    <t xml:space="preserve"> אופטומטריסט                                                  </t>
  </si>
  <si>
    <t xml:space="preserve"> סיכאי                                                        </t>
  </si>
  <si>
    <t xml:space="preserve"> שחקן טניס                                                    </t>
  </si>
  <si>
    <t xml:space="preserve"> חוקר סיסמולוגי                                               </t>
  </si>
  <si>
    <t xml:space="preserve"> נגר מישטחים (גם בשטח)                                        </t>
  </si>
  <si>
    <t xml:space="preserve"> אחזקת מטוסים (נקיון)                                         </t>
  </si>
  <si>
    <t xml:space="preserve"> מרכיב דלתות פלדה ועץ                                         </t>
  </si>
  <si>
    <t xml:space="preserve"> סטטיסטיקאי/סטטיסטיקאית                                       </t>
  </si>
  <si>
    <t xml:space="preserve"> רתך תעופתי                                                   </t>
  </si>
  <si>
    <t xml:space="preserve"> מתקין מערכות עיסוי                                           </t>
  </si>
  <si>
    <t xml:space="preserve"> שדכן/שדכנית                                                  </t>
  </si>
  <si>
    <t xml:space="preserve"> אופטיקאי/אלקטרואופטיקאי/אופטימטריסט                          </t>
  </si>
  <si>
    <t xml:space="preserve"> מדריך/מדריכה טניס שולחן                                      </t>
  </si>
  <si>
    <t xml:space="preserve"> רכז/רכזת מעבדה במחלקת עבודות מע"צ                            </t>
  </si>
  <si>
    <t xml:space="preserve"> מתכנן/מתכננת נתיבי טיסה (משרד)                               </t>
  </si>
  <si>
    <t xml:space="preserve"> מרכיב ומייצר בזנטים                                          </t>
  </si>
  <si>
    <t xml:space="preserve"> מאמן/מאמנת טניס                                              </t>
  </si>
  <si>
    <t xml:space="preserve"> יצור פיברגלס                                                 </t>
  </si>
  <si>
    <t xml:space="preserve"> מנהל חברה לעבודות חשמל ובנין                                 </t>
  </si>
  <si>
    <t xml:space="preserve"> מתקין תעלות מיזוג אויר                                       </t>
  </si>
  <si>
    <t xml:space="preserve"> קרטוגרף גיאוגרף  (מפוי ממוחשב)                               </t>
  </si>
  <si>
    <t xml:space="preserve"> יצרן תריסים      (ללא התקנות)                                </t>
  </si>
  <si>
    <t xml:space="preserve"> כלבן/כלבנית                                                  </t>
  </si>
  <si>
    <t xml:space="preserve"> טכנאי מכונות שתיה                                            </t>
  </si>
  <si>
    <t xml:space="preserve"> טכנאי בקרת איכות שטח (רדיואקטי                               </t>
  </si>
  <si>
    <t xml:space="preserve"> גדרן                                                         </t>
  </si>
  <si>
    <t xml:space="preserve"> פרמדיק                                                       </t>
  </si>
  <si>
    <t xml:space="preserve"> מנהל משחטה (גם שוחט)                                         </t>
  </si>
  <si>
    <t xml:space="preserve"> כירופרקט/כירופרקטית                                          </t>
  </si>
  <si>
    <t xml:space="preserve"> מתקין פירסום על גופים מתנפחים                                </t>
  </si>
  <si>
    <t xml:space="preserve"> איטום/ניקוז/שיפוץ גגות ומבנים                                </t>
  </si>
  <si>
    <t xml:space="preserve"> מרפא/ה בדיבור                                                </t>
  </si>
  <si>
    <t xml:space="preserve"> רקדן-במאי .                                                  </t>
  </si>
  <si>
    <t xml:space="preserve"> בודק מוסמך מעליות וציוד הרמה                                 </t>
  </si>
  <si>
    <t xml:space="preserve"> מנהל מועדון צניחה -מדריך צניחה                               </t>
  </si>
  <si>
    <t xml:space="preserve"> דובר/דוברת                                                   </t>
  </si>
  <si>
    <t xml:space="preserve"> מהנדס בודק מעליות וציוד הרמה                                 </t>
  </si>
  <si>
    <t xml:space="preserve"> עובד מפעל שיש כולל התקנה                                     </t>
  </si>
  <si>
    <t xml:space="preserve"> מתקין צלחות לווין תקשורת                                     </t>
  </si>
  <si>
    <t xml:space="preserve"> נגן/נגנית גיטרה                                              </t>
  </si>
  <si>
    <t xml:space="preserve"> מגדל חזירים                                                  </t>
  </si>
  <si>
    <t xml:space="preserve"> צבעי/צבעית זכוכית                                            </t>
  </si>
  <si>
    <t xml:space="preserve"> מדריך צניחה                                                  </t>
  </si>
  <si>
    <t xml:space="preserve"> קברן/קברנית                                                  </t>
  </si>
  <si>
    <t xml:space="preserve"> מדריך/מדריכת שחיה                                            </t>
  </si>
  <si>
    <t xml:space="preserve"> מורה לריתמיקה                                                </t>
  </si>
  <si>
    <t xml:space="preserve"> זבן רהיטים עם חלוקה                                          </t>
  </si>
  <si>
    <t xml:space="preserve"> פנסיונר/פנסיונרית גימלאי/גימלאית                             </t>
  </si>
  <si>
    <t xml:space="preserve"> צלם -גריפ                                                    </t>
  </si>
  <si>
    <t xml:space="preserve"> מתקין מעקות בטיחות                                           </t>
  </si>
  <si>
    <t xml:space="preserve"> טכנאי שירות מכונות CNC                                       </t>
  </si>
  <si>
    <t xml:space="preserve">   ‏2     </t>
  </si>
  <si>
    <t xml:space="preserve"> מרפא במוסיקה                                                 </t>
  </si>
  <si>
    <t xml:space="preserve"> מדריך מכון כושר                                              </t>
  </si>
  <si>
    <t xml:space="preserve"> מטפל בסוסים                                                  </t>
  </si>
  <si>
    <t xml:space="preserve"> מורה נהיגה לאופנועים                                         </t>
  </si>
  <si>
    <t xml:space="preserve"> מדריך לאבטחה ואומנויות לחימה                                 </t>
  </si>
  <si>
    <t xml:space="preserve"> נהג מחלק עתונים                                              </t>
  </si>
  <si>
    <t xml:space="preserve"> פועל יצור במפעל חומרים כימיים                                </t>
  </si>
  <si>
    <t xml:space="preserve"> בוקע יהלומים בלייזר ידני                                     </t>
  </si>
  <si>
    <t xml:space="preserve"> רופא/רופאה ילדים                                             </t>
  </si>
  <si>
    <t xml:space="preserve"> אשת יחסי ציבור -בריאות                                       </t>
  </si>
  <si>
    <t xml:space="preserve"> יועץ/ת הדברה                                                 </t>
  </si>
  <si>
    <t xml:space="preserve"> חוקר אגרומטאורולוגיה                                         </t>
  </si>
  <si>
    <t xml:space="preserve"> טכנאי בקרת תמונה בטלויזיה                                    </t>
  </si>
  <si>
    <t xml:space="preserve"> צלם אופסט                                                    </t>
  </si>
  <si>
    <t xml:space="preserve"> מנהל/מנהלת גן חיות                                           </t>
  </si>
  <si>
    <t xml:space="preserve"> טכנאי במתקן דלק                                              </t>
  </si>
  <si>
    <t xml:space="preserve"> רב חובל                                                      </t>
  </si>
  <si>
    <t xml:space="preserve"> חוקר/חוקרת ביולוג/ביולוגית                                   </t>
  </si>
  <si>
    <t xml:space="preserve"> מתכנן ערים                                                   </t>
  </si>
  <si>
    <t xml:space="preserve"> יצרן עבודות מתכת                                             </t>
  </si>
  <si>
    <t xml:space="preserve"> לטש נירוסטה                                                  </t>
  </si>
  <si>
    <t xml:space="preserve"> מתקין אינטרנט                                                </t>
  </si>
  <si>
    <t xml:space="preserve"> בעל חברת שליחויות  (גם עובד)                                 </t>
  </si>
  <si>
    <t xml:space="preserve"> מהנדס מכונות                                                 </t>
  </si>
  <si>
    <t xml:space="preserve"> מנהל פנצ'ריה                                                 </t>
  </si>
  <si>
    <t xml:space="preserve"> מהנדס בנין (משרד)                                            </t>
  </si>
  <si>
    <t xml:space="preserve"> עובד מכבסה                                                   </t>
  </si>
  <si>
    <t xml:space="preserve"> מעצב ארועים                                                  </t>
  </si>
  <si>
    <t xml:space="preserve"> איש מכירות של מכונות C.N.C                                   </t>
  </si>
  <si>
    <t xml:space="preserve">   ‏3     </t>
  </si>
  <si>
    <t xml:space="preserve"> חשמלאי מיזוג לרכב                                            </t>
  </si>
  <si>
    <t xml:space="preserve"> מהנדס מחשבים                                                 </t>
  </si>
  <si>
    <t xml:space="preserve"> מנהל פיתוח תוכנה                                             </t>
  </si>
  <si>
    <t xml:space="preserve"> מכונאי מלגזות                                                </t>
  </si>
  <si>
    <t xml:space="preserve"> אורטודנט/אורטודנטית                                          </t>
  </si>
  <si>
    <t xml:space="preserve"> מהנדס מערכות מידע מחשבים                                     </t>
  </si>
  <si>
    <t xml:space="preserve"> מנהל רשתות מחשבים                                            </t>
  </si>
  <si>
    <t xml:space="preserve"> בעל יאכטה                                                    </t>
  </si>
  <si>
    <t xml:space="preserve"> מטפלת במבוגרים תמיכה מורלית                                  </t>
  </si>
  <si>
    <t xml:space="preserve"> מנקה חלונות באמצעות סנפלינג                                  </t>
  </si>
  <si>
    <t xml:space="preserve"> טכנולוג רפואי                                                </t>
  </si>
  <si>
    <t xml:space="preserve"> בעל עסק ומתקין מדיחי כלים.                                   </t>
  </si>
  <si>
    <t xml:space="preserve"> מהנדס אלקטרוניקה                                             </t>
  </si>
  <si>
    <t xml:space="preserve"> נגן כינור                                                    </t>
  </si>
  <si>
    <t xml:space="preserve"> מתקין שלטים על מנוף                                          </t>
  </si>
  <si>
    <t xml:space="preserve"> מנהל תחנת דלק                                                </t>
  </si>
  <si>
    <t xml:space="preserve"> מאמן כדור יד                                                 </t>
  </si>
  <si>
    <t xml:space="preserve"> רקדנית בטן                                                   </t>
  </si>
  <si>
    <t xml:space="preserve"> סגן ראש מועצה                                                </t>
  </si>
  <si>
    <t xml:space="preserve"> קניין                                                        </t>
  </si>
  <si>
    <t xml:space="preserve"> בונה כלי נגינה                                               </t>
  </si>
  <si>
    <t xml:space="preserve"> שדר ספורט מהשטח                                              </t>
  </si>
  <si>
    <t xml:space="preserve"> מתקין קווי תשתיות למחשבים                                    </t>
  </si>
  <si>
    <t xml:space="preserve"> פרופסור בטכניון/אוניברסיטה                                   </t>
  </si>
  <si>
    <t xml:space="preserve"> מדריך טיסנים                                                 </t>
  </si>
  <si>
    <t xml:space="preserve"> מנהל כספים                                                   </t>
  </si>
  <si>
    <t xml:space="preserve"> פסיכולוג/פסיכולוגיית קליני/קלינית                            </t>
  </si>
  <si>
    <t xml:space="preserve"> מפקח - עבודה משרדית                                          </t>
  </si>
  <si>
    <t xml:space="preserve"> מנהל פאב מסעדה + ברמן                                        </t>
  </si>
  <si>
    <t xml:space="preserve"> מתקן/מתקנת כלי נגינה                                         </t>
  </si>
  <si>
    <t xml:space="preserve"> מתקין/מתקינהה חדרי כושר                                      </t>
  </si>
  <si>
    <t xml:space="preserve"> מורה לפלדנקרייז                                              </t>
  </si>
  <si>
    <t xml:space="preserve"> צלם תעשיה ופרסום סוטדיו+שטח                                  </t>
  </si>
  <si>
    <t xml:space="preserve"> מעצב/מעצבת פאות                                              </t>
  </si>
  <si>
    <t xml:space="preserve"> חקלאי מגדל בקר                                               </t>
  </si>
  <si>
    <t xml:space="preserve"> מחדש מעליות                                                  </t>
  </si>
  <si>
    <t xml:space="preserve"> פרופסור לאומנות                                              </t>
  </si>
  <si>
    <t xml:space="preserve"> מנהל וטכנאי רדיו/T.V(אנטנות)                                 </t>
  </si>
  <si>
    <t xml:space="preserve"> מורה לשל"ח                                                   </t>
  </si>
  <si>
    <t xml:space="preserve"> מזכיר הממשלה                                                 </t>
  </si>
  <si>
    <t xml:space="preserve"> בלדר                                                         </t>
  </si>
  <si>
    <t xml:space="preserve"> מתקין מצלמות וידאו                                           </t>
  </si>
  <si>
    <t xml:space="preserve"> פרופסור לפיזיקה                                              </t>
  </si>
  <si>
    <t xml:space="preserve"> פרופסור לסטטיסטיקה                                           </t>
  </si>
  <si>
    <t xml:space="preserve"> טכנאי בנין                                                   </t>
  </si>
  <si>
    <t xml:space="preserve"> עובד אלומיניום ופלסטיק                                       </t>
  </si>
  <si>
    <t xml:space="preserve"> חוקר הנדסי                                                   </t>
  </si>
  <si>
    <t xml:space="preserve"> פירסינג/קעקועים                                              </t>
  </si>
  <si>
    <t xml:space="preserve"> בלדר כספים ברינקס                                            </t>
  </si>
  <si>
    <t xml:space="preserve"> בלדר כספים בנק המזרחי                                        </t>
  </si>
  <si>
    <t xml:space="preserve"> שיפוץ דקורטיבי למעליות                                       </t>
  </si>
  <si>
    <t xml:space="preserve"> מסגר עם ריתוך וקונסטרוקציה                                   </t>
  </si>
  <si>
    <t xml:space="preserve"> מזכיר/מזכירה                                                 </t>
  </si>
  <si>
    <t xml:space="preserve"> סוציולוג/סוציולוגית                                          </t>
  </si>
  <si>
    <t xml:space="preserve"> עובד סיבים אופטיים                                           </t>
  </si>
  <si>
    <t xml:space="preserve"> חותך בלהבה                                                   </t>
  </si>
  <si>
    <t xml:space="preserve"> מאמן כדור עף                                                 </t>
  </si>
  <si>
    <t xml:space="preserve"> מתקין תנורים                                                 </t>
  </si>
  <si>
    <t xml:space="preserve"> מפעילת בובות בתיאטרון+מבימת                                  </t>
  </si>
  <si>
    <t xml:space="preserve"> שמאי מקרקעין.                                                </t>
  </si>
  <si>
    <t xml:space="preserve"> גורס   (אוסף וגורס נייר)                                     </t>
  </si>
  <si>
    <t xml:space="preserve"> לבורנט עם חומרים רעילים                                      </t>
  </si>
  <si>
    <t xml:space="preserve"> מחלק דואר לבנק  (עם רכב)                                     </t>
  </si>
  <si>
    <t xml:space="preserve"> מתקין תרנים                                                  </t>
  </si>
  <si>
    <t xml:space="preserve"> אינטגרטור            (הייטק)                                 </t>
  </si>
  <si>
    <t xml:space="preserve"> מפעיל מכשיר לגילוי כבלים                                     </t>
  </si>
  <si>
    <t xml:space="preserve"> סוכן אוניה                                                   </t>
  </si>
  <si>
    <t xml:space="preserve"> מהנדס אינסטלציה                                              </t>
  </si>
  <si>
    <t xml:space="preserve"> מנהל במפעל לעיבוד והרכבת פח                                  </t>
  </si>
  <si>
    <t xml:space="preserve"> עובד מטבח                                                    </t>
  </si>
  <si>
    <t xml:space="preserve"> טכנאי מכונות                                                 </t>
  </si>
  <si>
    <t xml:space="preserve"> מרקע בנחושת                                                  </t>
  </si>
  <si>
    <t xml:space="preserve"> מפקח אתרי אנטנות תקשורת (לא טי                               </t>
  </si>
  <si>
    <t xml:space="preserve"> זואולוג                                                      </t>
  </si>
  <si>
    <t xml:space="preserve"> כדר                                                          </t>
  </si>
  <si>
    <t xml:space="preserve"> מייצר ומתקין חלונות ותריסים                                  </t>
  </si>
  <si>
    <t xml:space="preserve"> מנהל/מנהלת אולפן הקלטות                                      </t>
  </si>
  <si>
    <t xml:space="preserve"> מנהל פיתוח עסקים                                             </t>
  </si>
  <si>
    <t xml:space="preserve"> חותך נייר במכונה חשמלית                                      </t>
  </si>
  <si>
    <t xml:space="preserve"> פקיד השמה                                                    </t>
  </si>
  <si>
    <t xml:space="preserve"> מנהל מערכות מידע                                             </t>
  </si>
  <si>
    <t xml:space="preserve"> שדר רדיו                                                     </t>
  </si>
  <si>
    <t xml:space="preserve"> מורה נהיגה כלים כבדים                                        </t>
  </si>
  <si>
    <t xml:space="preserve"> בודק/בודקת תוכנה                                             </t>
  </si>
  <si>
    <t xml:space="preserve"> מדריך ריקודים אירוביים                                       </t>
  </si>
  <si>
    <t xml:space="preserve"> אוצרת תערוכות                                                </t>
  </si>
  <si>
    <t xml:space="preserve"> עובד יצוא ממיין                                              </t>
  </si>
  <si>
    <t xml:space="preserve"> מעצב גרפי                                                    </t>
  </si>
  <si>
    <t xml:space="preserve"> חוקר פרטי עוקב ללא נשק                                       </t>
  </si>
  <si>
    <t xml:space="preserve"> מהנדס מכונות וקונסטרוקציות שטח                               </t>
  </si>
  <si>
    <t xml:space="preserve"> מהנדס אוירודינמיקה                                           </t>
  </si>
  <si>
    <t xml:space="preserve"> מלווה קבוצות לחו"ל                                           </t>
  </si>
  <si>
    <t xml:space="preserve"> איש מחשבים / פיתוח עיסקי                                     </t>
  </si>
  <si>
    <t xml:space="preserve"> מגדל דגים                                                    </t>
  </si>
  <si>
    <t xml:space="preserve"> פקיד/פקידת בנק                                               </t>
  </si>
  <si>
    <t xml:space="preserve"> מוכר/מוכרת בחנות                                             </t>
  </si>
  <si>
    <t xml:space="preserve"> סקיפר ספינת טיולים בכינרת                                    </t>
  </si>
  <si>
    <t xml:space="preserve"> מאמן קרב מגע                                                 </t>
  </si>
  <si>
    <t xml:space="preserve"> מרכיב כספות                                                  </t>
  </si>
  <si>
    <t xml:space="preserve"> עוזר פרלמנטרי                                                </t>
  </si>
  <si>
    <t xml:space="preserve"> מתקין לולים                                                  </t>
  </si>
  <si>
    <t xml:space="preserve"> חשמלאי אלקטרו מכני כולל מנופים                               </t>
  </si>
  <si>
    <t xml:space="preserve"> רופא מצנטר                                                   </t>
  </si>
  <si>
    <t xml:space="preserve"> רופא שיניים                                                  </t>
  </si>
  <si>
    <t xml:space="preserve"> מעצב מוצר                                                    </t>
  </si>
  <si>
    <t xml:space="preserve"> מאמן קייקים                                                  </t>
  </si>
  <si>
    <t xml:space="preserve"> איש שירות במלון (בל בוי)                                     </t>
  </si>
  <si>
    <t xml:space="preserve"> ממחזר מוצרי פלסטיק ומתכת                                     </t>
  </si>
  <si>
    <t xml:space="preserve"> מדריך טיולים + נהיגה בג'יפ                                   </t>
  </si>
  <si>
    <t xml:space="preserve"> יועץ ביטוח ומנהל סיכונים                                     </t>
  </si>
  <si>
    <t xml:space="preserve"> מאבטח מטוסים                                                 </t>
  </si>
  <si>
    <t xml:space="preserve"> יועצת אופנה                                                  </t>
  </si>
  <si>
    <t xml:space="preserve"> סלקטור/סלקטורית בשדה תעופה                                   </t>
  </si>
  <si>
    <t xml:space="preserve"> מנהל/מנהלת אבטחת איכות                                       </t>
  </si>
  <si>
    <t xml:space="preserve"> אחזקת בריכות שחיה                                            </t>
  </si>
  <si>
    <t xml:space="preserve"> עיתונאי+מגיש תוכניות בטלויזיה                                </t>
  </si>
  <si>
    <t xml:space="preserve"> מלהק/מלהקת                                                   </t>
  </si>
  <si>
    <t xml:space="preserve"> קצין קבע - ללא לוחמה                                         </t>
  </si>
  <si>
    <t xml:space="preserve"> צבע כבישים                                                   </t>
  </si>
  <si>
    <t xml:space="preserve"> עורך פטנטים                                                  </t>
  </si>
  <si>
    <t xml:space="preserve"> איש שווק כולל אירופה וארה"ב                                  </t>
  </si>
  <si>
    <t xml:space="preserve"> מעצב חלונות ראוה                                             </t>
  </si>
  <si>
    <t xml:space="preserve"> רופא מנתח                                                    </t>
  </si>
  <si>
    <t xml:space="preserve"> עובד משרד החוץ                                               </t>
  </si>
  <si>
    <t xml:space="preserve"> מאמן רוגבי                                                   </t>
  </si>
  <si>
    <t xml:space="preserve"> מתכנן/מתכננת כבישים - עבודה משרדית                           </t>
  </si>
  <si>
    <t xml:space="preserve"> מבקר פנים                                                    </t>
  </si>
  <si>
    <t xml:space="preserve"> מנהל עבודה מיזוג אויר בשטח                                   </t>
  </si>
  <si>
    <t xml:space="preserve"> אחראי ביצוע בחברת אבטחת טיולים                               </t>
  </si>
  <si>
    <t xml:space="preserve"> צייר שלטים - עבודה משרדית                                    </t>
  </si>
  <si>
    <t xml:space="preserve"> מתחזק בריכות שחיה                                            </t>
  </si>
  <si>
    <t xml:space="preserve"> מנהל/מנהלת פארק שעשועי מים                                   </t>
  </si>
  <si>
    <t xml:space="preserve"> בלשן                                                         </t>
  </si>
  <si>
    <t xml:space="preserve"> מורה דרך ומדריך למיומנות חיים                                </t>
  </si>
  <si>
    <t xml:space="preserve"> חוקר אקדמאי                                                  </t>
  </si>
  <si>
    <t xml:space="preserve"> מבקר חקירתי בחברות גדולות                                    </t>
  </si>
  <si>
    <t xml:space="preserve"> מעצב תפאורה                                                  </t>
  </si>
  <si>
    <t xml:space="preserve"> מרכיב ריצפות פרקט                                            </t>
  </si>
  <si>
    <t xml:space="preserve"> סגן ראש עיר                                                  </t>
  </si>
  <si>
    <t xml:space="preserve"> לוגיסטיקה - מעתד מלאי                                        </t>
  </si>
  <si>
    <t xml:space="preserve"> לוגיסטיקה - איש/אשת שרות לקוחות                              </t>
  </si>
  <si>
    <t xml:space="preserve"> לוגיסטיקה - אחראי/אחראית יבוא                                </t>
  </si>
  <si>
    <t xml:space="preserve"> מכירות ושיווק - יעוץ רפואי                                   </t>
  </si>
  <si>
    <t xml:space="preserve"> יועץ טכני ברפואת שיניים                                      </t>
  </si>
  <si>
    <t xml:space="preserve"> הנדסאי נוף                                                   </t>
  </si>
  <si>
    <t xml:space="preserve"> טכנאי גרעין                                                  </t>
  </si>
  <si>
    <t xml:space="preserve"> נגן/נגנית נבל                                                </t>
  </si>
  <si>
    <t xml:space="preserve"> עובד פוליש / מלטש שיש                                        </t>
  </si>
  <si>
    <t xml:space="preserve"> נגן/נגנית כלי הקשה                                           </t>
  </si>
  <si>
    <t xml:space="preserve"> אחזקת סירות                                                  </t>
  </si>
  <si>
    <t xml:space="preserve"> מתקין מסננים                                                 </t>
  </si>
  <si>
    <t xml:space="preserve"> נגן חליל                                                     </t>
  </si>
  <si>
    <t xml:space="preserve"> ספורטאי התעמלות קרקע                                         </t>
  </si>
  <si>
    <t xml:space="preserve"> נהג אוטובוס במוסך בלבד                                       </t>
  </si>
  <si>
    <t xml:space="preserve"> נגן סקסופון                                                  </t>
  </si>
  <si>
    <t xml:space="preserve"> מוביל חומרים רדיואקטיביים                                    </t>
  </si>
  <si>
    <t xml:space="preserve"> פקח עיריה                                                    </t>
  </si>
  <si>
    <t xml:space="preserve"> מדריך שייט                                                   </t>
  </si>
  <si>
    <t xml:space="preserve"> אחראי תחום מימון בינ"ל לפרויקט                               </t>
  </si>
  <si>
    <t xml:space="preserve"> קורא מדי מיים                                                </t>
  </si>
  <si>
    <t xml:space="preserve"> מנהל/מנהלת אבטחת נתונים                                      </t>
  </si>
  <si>
    <t xml:space="preserve"> מידען                                                        </t>
  </si>
  <si>
    <t xml:space="preserve"> חוטב עצים                                                    </t>
  </si>
  <si>
    <t xml:space="preserve"> רופא עיניים                                                  </t>
  </si>
  <si>
    <t xml:space="preserve"> מפיק דפוס                                                    </t>
  </si>
  <si>
    <t xml:space="preserve"> יצרן שלטים (ללא הרכבה והתקנה)                                </t>
  </si>
  <si>
    <t xml:space="preserve"> מתקין טלויזיה במעגל סגור מ. נמ                               </t>
  </si>
  <si>
    <t xml:space="preserve"> נגד טיסות                                                    </t>
  </si>
  <si>
    <t xml:space="preserve"> ניהול ותיפעול מתקני שעשועים                                  </t>
  </si>
  <si>
    <t xml:space="preserve"> מנהל חברה לעבודות חשמל                                       </t>
  </si>
  <si>
    <t xml:space="preserve"> יועצת פאנג שווי מומחית                                       </t>
  </si>
  <si>
    <t xml:space="preserve"> מובטל                                                        </t>
  </si>
  <si>
    <t xml:space="preserve"> פרופסור לכימיה                                               </t>
  </si>
  <si>
    <t xml:space="preserve"> בקר בבזק                                                     </t>
  </si>
  <si>
    <t xml:space="preserve"> רכזת מדיה                                                    </t>
  </si>
  <si>
    <t xml:space="preserve"> שינוע מטוסים (על הקרקע)                                      </t>
  </si>
  <si>
    <t xml:space="preserve"> מפקח בטיחות בדרכים                                           </t>
  </si>
  <si>
    <t xml:space="preserve"> ליצן                                                         </t>
  </si>
  <si>
    <t xml:space="preserve"> אבטחת איכות במפעל תעשיה                                      </t>
  </si>
  <si>
    <t xml:space="preserve"> מפענח/מפענחת תצלומי אויר                                     </t>
  </si>
  <si>
    <t xml:space="preserve"> פקח טיסות                                                    </t>
  </si>
  <si>
    <t xml:space="preserve"> מדריכת טרפיה בדרמה                                           </t>
  </si>
  <si>
    <t xml:space="preserve"> מנתח חניכיים                                                 </t>
  </si>
  <si>
    <t xml:space="preserve"> מפקח/מפקחת משרד החינוך                                       </t>
  </si>
  <si>
    <t xml:space="preserve"> מדביר מחלות מדבקות וטרינריים                                 </t>
  </si>
  <si>
    <t xml:space="preserve"> מפקח/מפקחת בחברת נקיון (לא עובד)                             </t>
  </si>
  <si>
    <t xml:space="preserve"> איש שווק כל העולם                                            </t>
  </si>
  <si>
    <t xml:space="preserve"> בעל קיוסק + כל עיסוק                                         </t>
  </si>
  <si>
    <t xml:space="preserve"> יינן                                                         </t>
  </si>
  <si>
    <t xml:space="preserve"> מנהל מפעל לעבודות פח מדוייקות                                </t>
  </si>
  <si>
    <t xml:space="preserve"> מנהל עבודה בשטח - מבני עץ                                    </t>
  </si>
  <si>
    <t xml:space="preserve"> לוכד נחשים                                                   </t>
  </si>
  <si>
    <t xml:space="preserve"> עובד מחלבה - תנובה                                           </t>
  </si>
  <si>
    <t xml:space="preserve"> נהג - תנובה                                                  </t>
  </si>
  <si>
    <t xml:space="preserve"> משווק - תנובה                                                </t>
  </si>
  <si>
    <t xml:space="preserve"> מחלק - תנובה                                                 </t>
  </si>
  <si>
    <t xml:space="preserve"> עובד גריסה                                                   </t>
  </si>
  <si>
    <t xml:space="preserve">  Z061 </t>
  </si>
  <si>
    <t xml:space="preserve"> קטין                                                         </t>
  </si>
  <si>
    <t xml:space="preserve"> חוקר פיסיקאי                                                 </t>
  </si>
  <si>
    <t xml:space="preserve"> חוקר כימאי                                                   </t>
  </si>
  <si>
    <t xml:space="preserve"> חוקר מתמתיקאי                                                </t>
  </si>
  <si>
    <t xml:space="preserve"> חוקר מדעי המחשב                                              </t>
  </si>
  <si>
    <t xml:space="preserve"> חוקר מדעי הסביבה                                             </t>
  </si>
  <si>
    <t xml:space="preserve"> חוקר מדעי החיים                                              </t>
  </si>
  <si>
    <t xml:space="preserve"> מדריך סייף                                                   </t>
  </si>
  <si>
    <t xml:space="preserve"> מנהל שירותי בר                                               </t>
  </si>
  <si>
    <t xml:space="preserve"> מנהל חוף                                                     </t>
  </si>
  <si>
    <t xml:space="preserve"> רופא רנטגן                                                   </t>
  </si>
  <si>
    <t xml:space="preserve"> ספר כלבים                                                    </t>
  </si>
  <si>
    <t xml:space="preserve"> מנהל עבודה בשטח                                              </t>
  </si>
  <si>
    <t xml:space="preserve"> שופט כדורגל                                                  </t>
  </si>
  <si>
    <t xml:space="preserve"> מנהל עבודה בחקלאות                                           </t>
  </si>
  <si>
    <t xml:space="preserve"> בונה מודלים מפלסטיק +חומרים כימיים                           </t>
  </si>
  <si>
    <t xml:space="preserve"> שדרן טלויזיה                                                 </t>
  </si>
  <si>
    <t xml:space="preserve"> מנהל מבצעים בחברת תעופה                                      </t>
  </si>
  <si>
    <t xml:space="preserve"> מנהל מטעים                                                   </t>
  </si>
  <si>
    <t xml:space="preserve"> מנצח/מנצחת מקהלה                                             </t>
  </si>
  <si>
    <t xml:space="preserve"> מדריך יוגה                                                   </t>
  </si>
  <si>
    <t xml:space="preserve"> מורה לחינוך מיוחד                                            </t>
  </si>
  <si>
    <t xml:space="preserve"> טכנאי מוטס                                                   </t>
  </si>
  <si>
    <t xml:space="preserve"> מדריכת חוגי טבע לילדים                                       </t>
  </si>
  <si>
    <t xml:space="preserve"> מהנדס חשמל (גם בשטח)                                         </t>
  </si>
  <si>
    <t xml:space="preserve"> מורה למוסיקה                                                 </t>
  </si>
  <si>
    <t xml:space="preserve"> מלווה הסעות בית ספר                                          </t>
  </si>
  <si>
    <t xml:space="preserve"> שופט טניס                                                    </t>
  </si>
  <si>
    <t xml:space="preserve"> יצואן                                                        </t>
  </si>
  <si>
    <t xml:space="preserve"> יועץ אבטחה בחברת תעופה (משרד)                                </t>
  </si>
  <si>
    <t xml:space="preserve"> אקטואר                                                       </t>
  </si>
  <si>
    <t xml:space="preserve"> רוקח/ת ממונה                                                 </t>
  </si>
  <si>
    <t xml:space="preserve"> מעסה רפואי                                                   </t>
  </si>
  <si>
    <t xml:space="preserve"> רופא גסטרואנטרולוג                                           </t>
  </si>
  <si>
    <t xml:space="preserve"> מנהל/מנהלת שירות לקוחות                                      </t>
  </si>
  <si>
    <t xml:space="preserve"> מזרחן                                                        </t>
  </si>
  <si>
    <t xml:space="preserve"> מנקד יהלומים                                                 </t>
  </si>
  <si>
    <t xml:space="preserve"> יועץ למידע עיסקי                                             </t>
  </si>
  <si>
    <t xml:space="preserve"> נווט טיסה                                                    </t>
  </si>
  <si>
    <t xml:space="preserve"> סוכן לציוד רכבות ונמלים כולל פיקוח בשטח                      </t>
  </si>
  <si>
    <t xml:space="preserve"> צלם אויר אזרחי                                               </t>
  </si>
  <si>
    <t xml:space="preserve"> מגדל חיות מעבדה                                              </t>
  </si>
  <si>
    <t xml:space="preserve"> מאלף סוסים                                                   </t>
  </si>
  <si>
    <t xml:space="preserve"> קצין בטיחות בבתי זיקוק                                       </t>
  </si>
  <si>
    <t xml:space="preserve"> מרבע תפילין                                                  </t>
  </si>
  <si>
    <t xml:space="preserve"> יעוץ וניהול בינלאומי בתחום החקלאות פתרונות והפקת ציוד        </t>
  </si>
  <si>
    <t xml:space="preserve"> מנהל עבודה - מתכת (פקוח בלבד )                               </t>
  </si>
  <si>
    <t xml:space="preserve"> מאמן החלקה על הקרח                                           </t>
  </si>
  <si>
    <t xml:space="preserve"> עובד חברה קדישא                                              </t>
  </si>
  <si>
    <t xml:space="preserve"> מנהל/ת עבודות מטבח                                           </t>
  </si>
  <si>
    <t xml:space="preserve"> בעל מפעל ופועל ייצור                                         </t>
  </si>
  <si>
    <t xml:space="preserve"> מתקין תשתיות לחדר נקי                                        </t>
  </si>
  <si>
    <t xml:space="preserve"> מעקל הכפוף לבית משפט                                         </t>
  </si>
  <si>
    <t xml:space="preserve"> מפקח שמירה עם נשק                                            </t>
  </si>
  <si>
    <t xml:space="preserve"> יועץ אבטחה - משרד                                            </t>
  </si>
  <si>
    <t xml:space="preserve"> מטפל בביו פידבק                                              </t>
  </si>
  <si>
    <t xml:space="preserve"> לווה בנק משכן                                                </t>
  </si>
  <si>
    <t xml:space="preserve"> אוסטאופט                                                     </t>
  </si>
  <si>
    <t xml:space="preserve"> מנהל בית ספר לגלישה (ניהול בלבד)                             </t>
  </si>
  <si>
    <t xml:space="preserve"> רב חובל גוררת                                                </t>
  </si>
  <si>
    <t xml:space="preserve"> שוטר ימ"מ                                                    </t>
  </si>
  <si>
    <t xml:space="preserve"> מבקר איכות בביוטכנולוגיה                                     </t>
  </si>
  <si>
    <t xml:space="preserve"> נגן/נגנית חצוצרה                                             </t>
  </si>
  <si>
    <t xml:space="preserve"> מדריך דאייה                                                  </t>
  </si>
  <si>
    <t xml:space="preserve"> רוכב על טרקטורון מעופף                                       </t>
  </si>
  <si>
    <t xml:space="preserve"> אנליסט                                                       </t>
  </si>
  <si>
    <t xml:space="preserve"> מתפעל קופות גמל                                              </t>
  </si>
  <si>
    <t xml:space="preserve"> טסט                                                          </t>
  </si>
  <si>
    <t xml:space="preserve"> ממונה בטיחות                                                 </t>
  </si>
  <si>
    <t xml:space="preserve"> מדריך חוגי אלקטרוניקה                                        </t>
  </si>
  <si>
    <t xml:space="preserve"> עובד ייצור הייטק                                             </t>
  </si>
  <si>
    <t xml:space="preserve"> מאמן אישי ועסקי (קואצ'ינג)                                   </t>
  </si>
  <si>
    <t xml:space="preserve"> כוריאוגרף                                                    </t>
  </si>
  <si>
    <t xml:space="preserve"> יועץ פוליטי                                                  </t>
  </si>
  <si>
    <t xml:space="preserve"> עובד תעשייה אווירית                                          </t>
  </si>
  <si>
    <t xml:space="preserve"> עובד אלתא                                                    </t>
  </si>
  <si>
    <t xml:space="preserve"> שוטר משמר הגבול                                              </t>
  </si>
  <si>
    <t xml:space="preserve"> חשב/חשבת                                                     </t>
  </si>
  <si>
    <t xml:space="preserve"> מנהל משתלה                                                   </t>
  </si>
  <si>
    <t xml:space="preserve"> פועל ייצור                                                   </t>
  </si>
  <si>
    <t xml:space="preserve"> עובד טבע                                                     </t>
  </si>
  <si>
    <t xml:space="preserve"> יועץ השמה                                                    </t>
  </si>
  <si>
    <t xml:space="preserve"> עורך משפטי                                                   </t>
  </si>
  <si>
    <t xml:space="preserve"> מדריך/מפעיל טיולים בכרכרות סוסים                             </t>
  </si>
  <si>
    <t xml:space="preserve"> תמיכה טכנית                                                  </t>
  </si>
  <si>
    <t xml:space="preserve"> טלמרקטינג                                                    </t>
  </si>
  <si>
    <t xml:space="preserve"> יועץ קולינרי                                                 </t>
  </si>
  <si>
    <t xml:space="preserve"> עורך ספרים                                                   </t>
  </si>
  <si>
    <t xml:space="preserve"> טכנאי בתחום  הביוכימיה                                       </t>
  </si>
  <si>
    <t xml:space="preserve"> נציג שירות לקוחות                                            </t>
  </si>
  <si>
    <t xml:space="preserve"> שופט כדורסל                                                  </t>
  </si>
  <si>
    <t xml:space="preserve"> פקידת קבלה נושאת נשק                                         </t>
  </si>
  <si>
    <t xml:space="preserve"> מפרזל פרסות סוסים                                            </t>
  </si>
  <si>
    <t xml:space="preserve"> מדריך רכיבה על אופניים                                       </t>
  </si>
  <si>
    <t xml:space="preserve"> מטיס מלט"ים                                                  </t>
  </si>
  <si>
    <t xml:space="preserve"> מהנדס חשמל (במשרד)                                           </t>
  </si>
  <si>
    <t xml:space="preserve"> מנסר יהלומים בלייזר במכונות אוטומטיות                        </t>
  </si>
  <si>
    <t xml:space="preserve"> מנהל משחטה                                                   </t>
  </si>
  <si>
    <t xml:space="preserve"> בקרת חשמל (ניהול בלבד)                                       </t>
  </si>
  <si>
    <t xml:space="preserve"> פסיכותרפיסטית                                                </t>
  </si>
  <si>
    <t xml:space="preserve"> מטפלת באומנות                                                </t>
  </si>
  <si>
    <t xml:space="preserve"> מדריך פילאטיס                                                </t>
  </si>
  <si>
    <t xml:space="preserve"> נהג אוטובוס חברת אגד                                         </t>
  </si>
  <si>
    <t xml:space="preserve"> נהג אוטובוס חברת דן                                          </t>
  </si>
  <si>
    <t xml:space="preserve"> עובד משרד הביטחון (משרד)                                     </t>
  </si>
  <si>
    <t xml:space="preserve"> עובד משרד הביטחון (בשטח)                                     </t>
  </si>
  <si>
    <t xml:space="preserve"> תופר ברזנטים ואוהלים כולל הרכבה                              </t>
  </si>
  <si>
    <t xml:space="preserve"> מתקין סככות/פרגולות                                          </t>
  </si>
  <si>
    <t xml:space="preserve"> מנכ"ל                                                        </t>
  </si>
  <si>
    <t xml:space="preserve"> בנקאי                                                        </t>
  </si>
  <si>
    <t xml:space="preserve"> יצרן גלופות                                                  </t>
  </si>
  <si>
    <t xml:space="preserve"> טייס ניסוי תעא                                               </t>
  </si>
  <si>
    <t xml:space="preserve"> בקר מחצבה                                                    </t>
  </si>
  <si>
    <t xml:space="preserve"> קבלן הוצל"פ ללא סבלות                                        </t>
  </si>
  <si>
    <t xml:space="preserve"> מודד קרינה                                                   </t>
  </si>
  <si>
    <t xml:space="preserve"> עובד משתלה                                                   </t>
  </si>
  <si>
    <t xml:space="preserve"> הגאי סירת נתב                                                </t>
  </si>
  <si>
    <t xml:space="preserve"> מתקין ארונות                                                 </t>
  </si>
  <si>
    <t xml:space="preserve"> אוקנאוגרף                                                    </t>
  </si>
  <si>
    <t xml:space="preserve"> מפעיל מסכי LED                                               </t>
  </si>
  <si>
    <t xml:space="preserve"> חייל (משרד)                                                  </t>
  </si>
  <si>
    <t xml:space="preserve"> צבא קבע (משרד)                                               </t>
  </si>
  <si>
    <t xml:space="preserve"> חייל בשטח/ לוחם                                              </t>
  </si>
  <si>
    <t xml:space="preserve"> צבא קבע בשטח                                                 </t>
  </si>
  <si>
    <t xml:space="preserve"> מיילדת                                                       </t>
  </si>
  <si>
    <t xml:space="preserve"> דולה                                                         </t>
  </si>
  <si>
    <t xml:space="preserve"> סדרן בתחנת מוניות                                            </t>
  </si>
  <si>
    <t xml:space="preserve"> איש צוות חילוץ                                               </t>
  </si>
  <si>
    <t xml:space="preserve"> גבן                                                          </t>
  </si>
  <si>
    <t xml:space="preserve"> טכנאי חדר נקי                                                </t>
  </si>
  <si>
    <t xml:space="preserve"> מכונאי מטוסים בקרקע                                          </t>
  </si>
  <si>
    <t xml:space="preserve"> מכונאי מטוסים מוטס                                           </t>
  </si>
  <si>
    <t xml:space="preserve"> עובד נקיון במשרד                                             </t>
  </si>
  <si>
    <t xml:space="preserve"> עובד נקיון (עבודה בחוץ)                                      </t>
  </si>
  <si>
    <t xml:space="preserve"> סמנכל                                                        </t>
  </si>
  <si>
    <t xml:space="preserve"> בעלת צימרים או מנהלת צימרים                                  </t>
  </si>
  <si>
    <t xml:space="preserve"> מרכיב חממות                                                  </t>
  </si>
  <si>
    <t xml:space="preserve"> אזרח עובד צהל                                                </t>
  </si>
  <si>
    <t xml:space="preserve"> מנהל השקעות                                                  </t>
  </si>
  <si>
    <t xml:space="preserve"> שקל (במשרד בלבד)                                             </t>
  </si>
  <si>
    <t xml:space="preserve"> מתכנן אוניות משא בנמל (במשרד בלבד)                           </t>
  </si>
  <si>
    <t xml:space="preserve"> לוכד יונים                                                   </t>
  </si>
  <si>
    <t xml:space="preserve"> מנהל/ת הדרכה                                                 </t>
  </si>
  <si>
    <t xml:space="preserve"> עיתונאי במשרד                                                </t>
  </si>
  <si>
    <t xml:space="preserve"> גשש ( בצבא )                                                 </t>
  </si>
  <si>
    <t xml:space="preserve"> מהנדס טיסה                                                   </t>
  </si>
  <si>
    <t xml:space="preserve"> מנהל רכש ( במשרד )                                           </t>
  </si>
  <si>
    <t xml:space="preserve"> משווק פנסיוני                                                </t>
  </si>
  <si>
    <t xml:space="preserve"> וטרינר חיות הבית                                             </t>
  </si>
  <si>
    <t xml:space="preserve"> וטרינר חיות בר                                               </t>
  </si>
  <si>
    <t xml:space="preserve"> פיתוח מוצרים                                                 </t>
  </si>
  <si>
    <t xml:space="preserve"> וטרינר מנתח לחיות בית                                        </t>
  </si>
  <si>
    <t xml:space="preserve"> וטרינר מנתח לחיות בר                                         </t>
  </si>
  <si>
    <t xml:space="preserve"> מתקין מסילות רכבת                                            </t>
  </si>
  <si>
    <t xml:space="preserve"> יועץ תוכנה                                                   </t>
  </si>
  <si>
    <t xml:space="preserve"> יועץ בנושאי בנייה                                            </t>
  </si>
  <si>
    <t xml:space="preserve"> מרצה במכללה                                                  </t>
  </si>
  <si>
    <t xml:space="preserve"> רוקח גרעיני                                                  </t>
  </si>
  <si>
    <t xml:space="preserve"> פלנר                                                         </t>
  </si>
  <si>
    <t xml:space="preserve"> ראש תחום הטמעת תוכנה                                         </t>
  </si>
  <si>
    <t xml:space="preserve"> שחמטאי                                                       </t>
  </si>
  <si>
    <t xml:space="preserve"> מרצה,חוקר אקדמי,יועץ ומנהל פרוייקטים                         </t>
  </si>
  <si>
    <t xml:space="preserve"> רשם תרופות                                                   </t>
  </si>
  <si>
    <t xml:space="preserve"> מתקין מדפים לגובה עד 15 מ"ר                                  </t>
  </si>
  <si>
    <t xml:space="preserve"> ניטור זבובים                                                 </t>
  </si>
  <si>
    <t xml:space="preserve"> מזריעים                                                      </t>
  </si>
  <si>
    <t xml:space="preserve"> טכנאי אמל"ח                                                  </t>
  </si>
  <si>
    <t xml:space="preserve"> צבע חוץ עם פיגומים עד 15 מ"ר                                 </t>
  </si>
  <si>
    <t xml:space="preserve"> צבע חוץ עם פיגומים מעל 15 מ"ר                                </t>
  </si>
  <si>
    <t xml:space="preserve"> קבלן בניין עם פיגומים עד 15 מ"ר                              </t>
  </si>
  <si>
    <t xml:space="preserve"> קבלן שיפוצים עם פיגומים עד 15 מ"ר                            </t>
  </si>
  <si>
    <t xml:space="preserve"> קבלן בניין עם פיגומים מעל 15 מ"ר                             </t>
  </si>
  <si>
    <t xml:space="preserve"> קבלן שיפוצים עם פיגומים מעל 15 מ"ר                           </t>
  </si>
  <si>
    <t xml:space="preserve"> רשם הוצל"פ                                                   </t>
  </si>
  <si>
    <t xml:space="preserve"> מעצבת / בונה ציפורניים                                       </t>
  </si>
  <si>
    <t xml:space="preserve"> מפעיל חוגי טבע                                               </t>
  </si>
  <si>
    <t xml:space="preserve"> מדריך ומנהל חברה להדרכת טבע ובע"ח                            </t>
  </si>
  <si>
    <t xml:space="preserve"> מייצר גלשנים (בארץ בלבד)                                     </t>
  </si>
  <si>
    <t xml:space="preserve"> מודד ומתכנן מוצרי אלומיניום לבניין                           </t>
  </si>
  <si>
    <t xml:space="preserve"> פרמדיק מוטס                                                  </t>
  </si>
  <si>
    <t xml:space="preserve"> משכיר ציוד                                                   </t>
  </si>
  <si>
    <t xml:space="preserve"> מנהל/מנהלת שיווק                                             </t>
  </si>
  <si>
    <t xml:space="preserve"> מתקין רמזורים                                                </t>
  </si>
  <si>
    <t xml:space="preserve"> מפעיל קרטינג                                                 </t>
  </si>
  <si>
    <t xml:space="preserve"> מנחה קבוצות\סדנאות                                           </t>
  </si>
  <si>
    <t xml:space="preserve"> אנימטור\הנפשה                                                </t>
  </si>
  <si>
    <t xml:space="preserve"> עובד/ מתקין במה                                              </t>
  </si>
  <si>
    <t xml:space="preserve"> מדריך פיינטבול                                               </t>
  </si>
  <si>
    <t xml:space="preserve"> סקיפר                                                        </t>
  </si>
  <si>
    <t xml:space="preserve"> מגייס תרומות בארץ (במשרד)                                    </t>
  </si>
  <si>
    <t xml:space="preserve"> מסעדן (ניהול בלבד)                                           </t>
  </si>
  <si>
    <t xml:space="preserve"> מסעדן (עובד)                                                 </t>
  </si>
  <si>
    <t xml:space="preserve"> קצין ציות                                                    </t>
  </si>
  <si>
    <t xml:space="preserve"> היסטוריון                                                    </t>
  </si>
  <si>
    <t xml:space="preserve"> אימאם - איש דת                                               </t>
  </si>
  <si>
    <t xml:space="preserve"> בנאי עם פיגומים מעל 15 מ"ר                                   </t>
  </si>
  <si>
    <t xml:space="preserve"> בנאי עם פיגומים עד 15 מ"ר                                    </t>
  </si>
  <si>
    <t xml:space="preserve"> עובד תשתיות בזק                                              </t>
  </si>
  <si>
    <t xml:space="preserve"> טכנאי משאבות                                                 </t>
  </si>
  <si>
    <t xml:space="preserve"> פועל בניין עם פיגומים עד 15 מטר                              </t>
  </si>
  <si>
    <t xml:space="preserve"> פועל בניין עם פיגומים מעל 15 מטר                             </t>
  </si>
  <si>
    <t xml:space="preserve"> מכשירן                                                       </t>
  </si>
  <si>
    <t xml:space="preserve"> מאבטח אוניות                                                 </t>
  </si>
  <si>
    <t xml:space="preserve"> מנהל/ת תאטרון                                                </t>
  </si>
  <si>
    <t xml:space="preserve"> משווק אינטרנט/תוכנה                                          </t>
  </si>
  <si>
    <t xml:space="preserve"> מהנדס חומרים                                                 </t>
  </si>
  <si>
    <t xml:space="preserve"> הנדסאי מערכות שמע                                            </t>
  </si>
  <si>
    <t xml:space="preserve"> לוכד בעלי חיים לא טורפים                                     </t>
  </si>
  <si>
    <t xml:space="preserve"> טכנאי חדרי קירור                                             </t>
  </si>
  <si>
    <t xml:space="preserve"> אתת                                                          </t>
  </si>
  <si>
    <t xml:space="preserve"> חשמלאי לגובה עד 15 מ'                                        </t>
  </si>
  <si>
    <t xml:space="preserve"> חשמלאי לגובה מעל 15 מ'                                       </t>
  </si>
  <si>
    <t xml:space="preserve"> פסיכודרמטיסטית                                               </t>
  </si>
  <si>
    <t xml:space="preserve"> נהג הסעות בשטחים                                             </t>
  </si>
  <si>
    <t xml:space="preserve"> מטפל בבעלי חיים/בר                                           </t>
  </si>
  <si>
    <t xml:space="preserve"> מטפל בבעלי חיים/בית                                          </t>
  </si>
  <si>
    <t xml:space="preserve"> סטנדאפיסט                                                    </t>
  </si>
  <si>
    <t xml:space="preserve"> מפעיל מנוף מהקרקע                                            </t>
  </si>
  <si>
    <t xml:space="preserve"> גונז/עובד ארכיון                                             </t>
  </si>
  <si>
    <t xml:space="preserve"> אקרובט/להטוטן                                                </t>
  </si>
  <si>
    <t xml:space="preserve"> מתקין לחצני מצוקה                                            </t>
  </si>
  <si>
    <t xml:space="preserve"> קצינת מבחן                                                   </t>
  </si>
  <si>
    <t xml:space="preserve"> מסג'יסט                                                      </t>
  </si>
  <si>
    <t xml:space="preserve"> מתקין הגברה                                                  </t>
  </si>
  <si>
    <t xml:space="preserve"> מהנדס מיזוג אויר                                             </t>
  </si>
  <si>
    <t xml:space="preserve"> וטרינר מנתח סוסים                                            </t>
  </si>
  <si>
    <t xml:space="preserve"> יועץ משפטי                                                   </t>
  </si>
  <si>
    <t xml:space="preserve"> מנעולן\בעל חברה עובד בעצמו                                   </t>
  </si>
  <si>
    <t xml:space="preserve"> מדריך אופנועי ספורט מוטורי                                   </t>
  </si>
  <si>
    <t xml:space="preserve"> מנהל ומדריך רכיבה על טרקטורונים                              </t>
  </si>
  <si>
    <t xml:space="preserve"> לווים                                                        </t>
  </si>
  <si>
    <t xml:space="preserve"> מפיק מוסיקלי                                                 </t>
  </si>
  <si>
    <t xml:space="preserve"> חוקר ימי/ביולוגיה ימי                                        </t>
  </si>
  <si>
    <t xml:space="preserve"> מנופאי קרקע                                                  </t>
  </si>
  <si>
    <t xml:space="preserve"> מנופאי לגובה                                                 </t>
  </si>
  <si>
    <t xml:space="preserve"> נהול והדרכה  בתחום חקלאי                                     </t>
  </si>
  <si>
    <t xml:space="preserve"> קב"ט מערכות                                                  </t>
  </si>
  <si>
    <t xml:space="preserve"> מגשר/ת                                                       </t>
  </si>
  <si>
    <t xml:space="preserve"> שוקל/ת תרופות                                                </t>
  </si>
  <si>
    <t xml:space="preserve"> מאמן ריצה                                                    </t>
  </si>
  <si>
    <t xml:space="preserve"> מורה לחינוך גופני בבית ספר                                   </t>
  </si>
  <si>
    <t xml:space="preserve"> מתקין תשתיות אינסטלציה                                       </t>
  </si>
  <si>
    <t xml:space="preserve"> מרכיב מזגנים/ טכנאי מיזוג וקרור                              </t>
  </si>
  <si>
    <t xml:space="preserve"> מפקח אקולוגי בשטח (פיקוח בלבד)                               </t>
  </si>
  <si>
    <t xml:space="preserve"> מתקין מערכות בסנפלינג                                        </t>
  </si>
  <si>
    <t xml:space="preserve"> שחקן/זמר                                                     </t>
  </si>
  <si>
    <t xml:space="preserve"> מדריך בטיחות לגובה עד 15 מ'                                  </t>
  </si>
  <si>
    <t xml:space="preserve"> עובד קונדיטוריה                                              </t>
  </si>
  <si>
    <t xml:space="preserve"> קב"ט מפענח תצלומים ללא נשק                                   </t>
  </si>
  <si>
    <t xml:space="preserve"> מתקין שעוני מים                                              </t>
  </si>
  <si>
    <t xml:space="preserve"> מדריך אומניות לחימה                                          </t>
  </si>
  <si>
    <t xml:space="preserve"> מפתח אלגוריטמים ותוכנה                                       </t>
  </si>
  <si>
    <t xml:space="preserve"> מאמנת התעמלות קרקע                                           </t>
  </si>
  <si>
    <t xml:space="preserve"> טוען רבני                                                    </t>
  </si>
  <si>
    <t xml:space="preserve"> בעל עסק לייצור ריבות                                         </t>
  </si>
  <si>
    <t xml:space="preserve"> טכנאי מנופים על הקרקע                                        </t>
  </si>
  <si>
    <t xml:space="preserve"> טכנאי מנופים כולל גובה                                       </t>
  </si>
  <si>
    <t xml:space="preserve"> מאבטח אישים                                                  </t>
  </si>
  <si>
    <t xml:space="preserve"> נמרולוג/ נמרולוגית                                           </t>
  </si>
  <si>
    <t xml:space="preserve"> מודד בגבהים עד 15 מ'                                         </t>
  </si>
  <si>
    <t xml:space="preserve"> מודד בגבהים מעל 15 מ'                                        </t>
  </si>
  <si>
    <t xml:space="preserve"> מנהל קבוצת נוער בכדורסל                                      </t>
  </si>
  <si>
    <t xml:space="preserve"> מתקין דודים על גגות                                          </t>
  </si>
  <si>
    <t xml:space="preserve"> מתקין דודים עם פיגומים                                       </t>
  </si>
  <si>
    <t xml:space="preserve"> מייצר טיונרים                                                </t>
  </si>
  <si>
    <t xml:space="preserve"> בעל בית מלאכה ומנהל שיווק                                    </t>
  </si>
  <si>
    <t xml:space="preserve"> פרסום ושיווק באינטרנט                                        </t>
  </si>
  <si>
    <t xml:space="preserve"> מפקח טכני באוניה בנמל                                        </t>
  </si>
  <si>
    <t xml:space="preserve"> סוחר ברזל                                                    </t>
  </si>
  <si>
    <t xml:space="preserve"> מאמן תריאטלון                                                </t>
  </si>
  <si>
    <t xml:space="preserve"> מטפלת באמצעות בע"ח                                           </t>
  </si>
  <si>
    <t xml:space="preserve"> מכונאי/מכונאית רכב                                           </t>
  </si>
  <si>
    <t xml:space="preserve"> מתקין מערכות אזעקה לגובה עד 15 מטר                           </t>
  </si>
  <si>
    <t xml:space="preserve"> מרפאה בריקוד                                                 </t>
  </si>
  <si>
    <t xml:space="preserve"> אורטודוק\מתאם מדרסים                                         </t>
  </si>
  <si>
    <t xml:space="preserve"> יועץ נדלן באיו"ש                                             </t>
  </si>
  <si>
    <t xml:space="preserve"> עובד אסבסט                                                   </t>
  </si>
  <si>
    <t xml:space="preserve">  TTT2 </t>
  </si>
  <si>
    <t xml:space="preserve"> סוחר                                                         </t>
  </si>
  <si>
    <t xml:space="preserve">  TTT3 </t>
  </si>
  <si>
    <t xml:space="preserve"> מנעולן (מתקין מנעולים)                                       </t>
  </si>
  <si>
    <t xml:space="preserve">  TTT4 </t>
  </si>
  <si>
    <t xml:space="preserve"> חשב/חשבת שכר                                                 </t>
  </si>
  <si>
    <t xml:space="preserve">  TTT6 </t>
  </si>
  <si>
    <t xml:space="preserve"> מעצב/מעצבת פנים                                              </t>
  </si>
  <si>
    <t xml:space="preserve">  TTT7 </t>
  </si>
  <si>
    <t xml:space="preserve"> לבורנט/לבורנטית רפואי/רפואית                                 </t>
  </si>
  <si>
    <t xml:space="preserve">  TTT8 </t>
  </si>
  <si>
    <t xml:space="preserve"> קופאי/קופאית                                                 </t>
  </si>
  <si>
    <t xml:space="preserve">  TTT9 </t>
  </si>
  <si>
    <t xml:space="preserve"> גנן/גננת (לגיל הרך)                                          </t>
  </si>
  <si>
    <t xml:space="preserve">  TT10 </t>
  </si>
  <si>
    <t xml:space="preserve"> מכונאי רכבת                                                  </t>
  </si>
  <si>
    <t xml:space="preserve">  TT13 </t>
  </si>
  <si>
    <t xml:space="preserve"> רואה/רואת חשבון                                              </t>
  </si>
  <si>
    <t xml:space="preserve">  TT14 </t>
  </si>
  <si>
    <t xml:space="preserve"> פרסומאי/פרסומאית                                             </t>
  </si>
  <si>
    <t xml:space="preserve">  TT15 </t>
  </si>
  <si>
    <t xml:space="preserve"> מנהל/מנהלת אדמנסטרטיבי/ת                                     </t>
  </si>
  <si>
    <t xml:space="preserve">  TT16 </t>
  </si>
  <si>
    <t xml:space="preserve"> מנהל/מנהלת תפעול                                             </t>
  </si>
  <si>
    <t xml:space="preserve">  TT17 </t>
  </si>
  <si>
    <t xml:space="preserve"> יועץ/יועצת מס                                                </t>
  </si>
  <si>
    <t xml:space="preserve">  TT18 </t>
  </si>
  <si>
    <t xml:space="preserve"> עוזר/ת גנן/ת (לגיל הרך)                                      </t>
  </si>
  <si>
    <t xml:space="preserve">  TT19 </t>
  </si>
  <si>
    <t xml:space="preserve"> מנהל/מנהלת אולם ארועים                                       </t>
  </si>
  <si>
    <t xml:space="preserve">  TT20 </t>
  </si>
  <si>
    <t xml:space="preserve"> איש/אשת אחזקה                                                </t>
  </si>
  <si>
    <t xml:space="preserve">  TT21 </t>
  </si>
  <si>
    <t xml:space="preserve"> יועץ/יועצת פיננסי/פיננסית                                    </t>
  </si>
  <si>
    <t xml:space="preserve">  TT22 </t>
  </si>
  <si>
    <t xml:space="preserve"> עוזר/עוזרת בית                                               </t>
  </si>
  <si>
    <t xml:space="preserve">  TT24 </t>
  </si>
  <si>
    <t xml:space="preserve"> דייל/דיילת יופי                                              </t>
  </si>
  <si>
    <t xml:space="preserve">  TT25 </t>
  </si>
  <si>
    <t xml:space="preserve"> קניין/קניינית רכש                                            </t>
  </si>
  <si>
    <t xml:space="preserve">  TT26 </t>
  </si>
  <si>
    <t xml:space="preserve"> מנהל/מנהלת חברת הפקות                                        </t>
  </si>
  <si>
    <t xml:space="preserve">  TT27 </t>
  </si>
  <si>
    <t xml:space="preserve"> מנהל עבודה-נקיון(פקוח בלבד)                                  </t>
  </si>
  <si>
    <t xml:space="preserve">  TT28 </t>
  </si>
  <si>
    <t xml:space="preserve"> מדריך החלקת גלגליות                                          </t>
  </si>
  <si>
    <t xml:space="preserve">  TT31 </t>
  </si>
  <si>
    <t xml:space="preserve"> סייעת רופא שיניים                                            </t>
  </si>
  <si>
    <t xml:space="preserve">  TT32 </t>
  </si>
  <si>
    <t xml:space="preserve"> רופא/רופאה מנתח/ת                                            </t>
  </si>
  <si>
    <t xml:space="preserve">  TT33 </t>
  </si>
  <si>
    <t xml:space="preserve"> מנהל יחידת מחשב                                              </t>
  </si>
  <si>
    <t xml:space="preserve">  TT34 </t>
  </si>
  <si>
    <t xml:space="preserve"> מנהל/מנהלת משק (ניהול)                                       </t>
  </si>
  <si>
    <t xml:space="preserve">  TT42 </t>
  </si>
  <si>
    <t xml:space="preserve"> אם בית                                                       </t>
  </si>
  <si>
    <t xml:space="preserve">  TT43 </t>
  </si>
  <si>
    <t xml:space="preserve"> חדרן/חדרנית                                                  </t>
  </si>
  <si>
    <t xml:space="preserve">  TT44 </t>
  </si>
  <si>
    <t xml:space="preserve"> מעבד שבבים                                                   </t>
  </si>
  <si>
    <t xml:space="preserve">  TT45 </t>
  </si>
  <si>
    <t xml:space="preserve"> שרת                                                          </t>
  </si>
  <si>
    <t xml:space="preserve">  TT50 </t>
  </si>
  <si>
    <t xml:space="preserve"> מרפא בעיסוק                                                  </t>
  </si>
  <si>
    <t xml:space="preserve">  TT59 </t>
  </si>
  <si>
    <t xml:space="preserve"> טכנאי שיניים                                                 </t>
  </si>
  <si>
    <t xml:space="preserve">  TT60 </t>
  </si>
  <si>
    <t xml:space="preserve"> סוכן/סוכנת נסיעות                                            </t>
  </si>
  <si>
    <t xml:space="preserve">  TT62 </t>
  </si>
  <si>
    <t xml:space="preserve"> סמן/סמנת כבישים +שילוט                                       </t>
  </si>
  <si>
    <t xml:space="preserve">  TZZ1 </t>
  </si>
  <si>
    <t xml:space="preserve"> בקטריולוג                                                    </t>
  </si>
  <si>
    <t xml:space="preserve">  TZZ3 </t>
  </si>
  <si>
    <t xml:space="preserve"> אגרונום                                                      </t>
  </si>
  <si>
    <t xml:space="preserve">  TZZ6 </t>
  </si>
  <si>
    <t xml:space="preserve"> כוורן                                                        </t>
  </si>
  <si>
    <t xml:space="preserve">  TZ12 </t>
  </si>
  <si>
    <t xml:space="preserve"> גיאולוג                                                      </t>
  </si>
  <si>
    <t xml:space="preserve">  TZ20 </t>
  </si>
  <si>
    <t xml:space="preserve"> אדריכל/אדריכלית                                              </t>
  </si>
  <si>
    <t xml:space="preserve">  TZ22 </t>
  </si>
  <si>
    <t xml:space="preserve"> מהנדס                                                        </t>
  </si>
  <si>
    <t xml:space="preserve">  TZ24 </t>
  </si>
  <si>
    <t xml:space="preserve"> מנהל/מנהלת מוסך פיקוח בלבד                                   </t>
  </si>
  <si>
    <t xml:space="preserve">  TZ25 </t>
  </si>
  <si>
    <t xml:space="preserve"> מנתח/מנתחת מערכות                                            </t>
  </si>
  <si>
    <t xml:space="preserve">  TZ26 </t>
  </si>
  <si>
    <t xml:space="preserve"> עובד/עובדת סוציאלי/סוציאלית                                  </t>
  </si>
  <si>
    <t xml:space="preserve">  TZ27 </t>
  </si>
  <si>
    <t xml:space="preserve"> מתקין/מתקינה גדרות                                           </t>
  </si>
  <si>
    <t xml:space="preserve">  TZ28 </t>
  </si>
  <si>
    <t xml:space="preserve"> מהנדס מכרות                                                  </t>
  </si>
  <si>
    <t xml:space="preserve">  TZ29 </t>
  </si>
  <si>
    <t xml:space="preserve"> טכנולוג/טכנולוגית מזון                                       </t>
  </si>
  <si>
    <t xml:space="preserve">  TZ30 </t>
  </si>
  <si>
    <t xml:space="preserve"> רופא                                                         </t>
  </si>
  <si>
    <t xml:space="preserve">  TZ32 </t>
  </si>
  <si>
    <t xml:space="preserve"> מרכיב/מרכיבה מבנים                                           </t>
  </si>
  <si>
    <t xml:space="preserve">  TZ33 </t>
  </si>
  <si>
    <t xml:space="preserve"> תברואן/תברואנית (עובד/עובדת משרד)                            </t>
  </si>
  <si>
    <t xml:space="preserve">  TZ34 </t>
  </si>
  <si>
    <t xml:space="preserve"> צלם/צלמת עתונות                                              </t>
  </si>
  <si>
    <t xml:space="preserve">  TZ35 </t>
  </si>
  <si>
    <t xml:space="preserve"> במאי/במאית תאטרון                                            </t>
  </si>
  <si>
    <t xml:space="preserve">  TZ36 </t>
  </si>
  <si>
    <t xml:space="preserve"> מנהל/מנהלת מחלקת יצור (עובד ביצור)                           </t>
  </si>
  <si>
    <t xml:space="preserve">  TZ37 </t>
  </si>
  <si>
    <t xml:space="preserve"> מודד/ת כבישים                                                </t>
  </si>
  <si>
    <t xml:space="preserve">  TZ38 </t>
  </si>
  <si>
    <t xml:space="preserve"> מפקח/מפקחת  בחברת נקיון (עובד)                               </t>
  </si>
  <si>
    <t xml:space="preserve">  TZ39 </t>
  </si>
  <si>
    <t xml:space="preserve"> מרכיב/מרכיבה שיש                                             </t>
  </si>
  <si>
    <t xml:space="preserve">  TZ40 </t>
  </si>
  <si>
    <t xml:space="preserve"> רוקח                                                         </t>
  </si>
  <si>
    <t xml:space="preserve">  TZ43 </t>
  </si>
  <si>
    <t xml:space="preserve"> עיבוד שבבים                                                  </t>
  </si>
  <si>
    <t xml:space="preserve">  TZ44 </t>
  </si>
  <si>
    <t xml:space="preserve"> עובד ספארי                                                   </t>
  </si>
  <si>
    <t xml:space="preserve">  TZ45 </t>
  </si>
  <si>
    <t xml:space="preserve"> עבודות עפר עם טרקטור                                         </t>
  </si>
  <si>
    <t xml:space="preserve">  TZ46 </t>
  </si>
  <si>
    <t xml:space="preserve"> עבודות עפר בלי טרקטור                                        </t>
  </si>
  <si>
    <t xml:space="preserve">  TZ47 </t>
  </si>
  <si>
    <t xml:space="preserve"> עתק רכבות                                                    </t>
  </si>
  <si>
    <t xml:space="preserve">  TZ48 </t>
  </si>
  <si>
    <t xml:space="preserve"> עובד תעשיה צבאית                                             </t>
  </si>
  <si>
    <t xml:space="preserve">  TZ49 </t>
  </si>
  <si>
    <t xml:space="preserve"> עובד בייצור נשק                                              </t>
  </si>
  <si>
    <t xml:space="preserve">  TZ50 </t>
  </si>
  <si>
    <t xml:space="preserve"> פיזיוטרפיסט                                                  </t>
  </si>
  <si>
    <t xml:space="preserve">  TZ51 </t>
  </si>
  <si>
    <t xml:space="preserve"> פועל ייצור בתעשיה                                            </t>
  </si>
  <si>
    <t xml:space="preserve">  TZ52 </t>
  </si>
  <si>
    <t xml:space="preserve"> צבע רכב                                                      </t>
  </si>
  <si>
    <t xml:space="preserve">  TZ53 </t>
  </si>
  <si>
    <t xml:space="preserve"> צנחן (חובב במועדון)                                          </t>
  </si>
  <si>
    <t xml:space="preserve">  TZ54 </t>
  </si>
  <si>
    <t xml:space="preserve"> צייד (חובב)                                                  </t>
  </si>
  <si>
    <t xml:space="preserve">  TZ55 </t>
  </si>
  <si>
    <t xml:space="preserve"> קוסמטיקאית                                                   </t>
  </si>
  <si>
    <t xml:space="preserve">  TZ56 </t>
  </si>
  <si>
    <t xml:space="preserve"> קצין בטחון                                                   </t>
  </si>
  <si>
    <t xml:space="preserve">  TZ57 </t>
  </si>
  <si>
    <t xml:space="preserve"> רוכב אופנוע למטרת מירוץ                                      </t>
  </si>
  <si>
    <t xml:space="preserve">  TZ58 </t>
  </si>
  <si>
    <t xml:space="preserve"> רכיבה על סוסים (חובב)                                        </t>
  </si>
  <si>
    <t xml:space="preserve">  TZ59 </t>
  </si>
  <si>
    <t xml:space="preserve"> שיננית                                                       </t>
  </si>
  <si>
    <t xml:space="preserve">  TZ60 </t>
  </si>
  <si>
    <t xml:space="preserve"> שייט מפרשיות בים (תחביב)                                     </t>
  </si>
  <si>
    <t xml:space="preserve">  TZ61 </t>
  </si>
  <si>
    <t xml:space="preserve"> תלמיד                                                        </t>
  </si>
  <si>
    <t xml:space="preserve">  TZ62 </t>
  </si>
  <si>
    <t xml:space="preserve"> שומר ראש                                                     </t>
  </si>
  <si>
    <t xml:space="preserve">  TZ63 </t>
  </si>
  <si>
    <t xml:space="preserve"> כתב/כתבת טכני/טכנית                                          </t>
  </si>
  <si>
    <t xml:space="preserve">  TZ70 </t>
  </si>
  <si>
    <t xml:space="preserve"> ארכיאולוג                                                    </t>
  </si>
  <si>
    <t xml:space="preserve">  TZ71 </t>
  </si>
  <si>
    <t xml:space="preserve"> תלמיד ישיבה                                                  </t>
  </si>
  <si>
    <t xml:space="preserve">  TZ75 </t>
  </si>
  <si>
    <t xml:space="preserve"> מפעיל/מפעילה מכונות התכה                                     </t>
  </si>
  <si>
    <t xml:space="preserve">  TZ76 </t>
  </si>
  <si>
    <t xml:space="preserve"> עורך/עורכת לשוני/לשונית                                      </t>
  </si>
  <si>
    <t xml:space="preserve">  TZ80 </t>
  </si>
  <si>
    <t xml:space="preserve"> פסיכיאטר/פסיכיאטרית                                          </t>
  </si>
  <si>
    <t xml:space="preserve">  TZ81 </t>
  </si>
  <si>
    <t xml:space="preserve"> מדריך/מדריכת צלילה                                           </t>
  </si>
  <si>
    <t xml:space="preserve">  TZ82 </t>
  </si>
  <si>
    <t xml:space="preserve"> משפטן/משפטנית                                                </t>
  </si>
  <si>
    <t xml:space="preserve">  TZ83 </t>
  </si>
  <si>
    <t xml:space="preserve"> מתקין מערכות אזעקה                                           </t>
  </si>
  <si>
    <t xml:space="preserve">  TZ84 </t>
  </si>
  <si>
    <t xml:space="preserve"> מתכנן מכונות                                                 </t>
  </si>
  <si>
    <t xml:space="preserve">  TZ85 </t>
  </si>
  <si>
    <t xml:space="preserve"> קלדן/קלדנית (מחשב)                                           </t>
  </si>
  <si>
    <t xml:space="preserve">  TZ86 </t>
  </si>
  <si>
    <t xml:space="preserve"> מנהל/מנהלת מחלקת יצור (ניהול)                                </t>
  </si>
  <si>
    <t xml:space="preserve">  TZ87 </t>
  </si>
  <si>
    <t xml:space="preserve"> עובד/עובדת רכבת (כללי)                                       </t>
  </si>
  <si>
    <t xml:space="preserve">  TZ88 </t>
  </si>
  <si>
    <t xml:space="preserve"> מאבטח/מאבטחת (ללא נשק)                                       </t>
  </si>
  <si>
    <t xml:space="preserve">  TZ89 </t>
  </si>
  <si>
    <t xml:space="preserve"> טכנאי/ת מכונות סריגה                                         </t>
  </si>
  <si>
    <t xml:space="preserve">  TZ90 </t>
  </si>
  <si>
    <t xml:space="preserve"> בוחן/בוחנת רכב במוסך                                         </t>
  </si>
  <si>
    <t xml:space="preserve">  TZ92 </t>
  </si>
  <si>
    <t xml:space="preserve"> תדמן/תדמננית                                                 </t>
  </si>
  <si>
    <t xml:space="preserve">  TZ93 </t>
  </si>
  <si>
    <t xml:space="preserve"> מרכיב/מרכיבה מאוררים/ונטה                                    </t>
  </si>
  <si>
    <t xml:space="preserve">  TZ95 </t>
  </si>
  <si>
    <t xml:space="preserve"> סטודנט/סטודנטית                                              </t>
  </si>
  <si>
    <t xml:space="preserve">  TZ96 </t>
  </si>
  <si>
    <t xml:space="preserve"> צייר/ציירת                                                   </t>
  </si>
  <si>
    <t xml:space="preserve">  TZ97 </t>
  </si>
  <si>
    <t xml:space="preserve"> רב/רבנית                                                     </t>
  </si>
  <si>
    <t xml:space="preserve">  TZ98 </t>
  </si>
  <si>
    <t xml:space="preserve"> הנדסאי/הנדסאית חומרה                                         </t>
  </si>
  <si>
    <t xml:space="preserve">  TZ99 </t>
  </si>
  <si>
    <t xml:space="preserve"> מצנחי רחיפה                                                  </t>
  </si>
  <si>
    <t xml:space="preserve">  T100 </t>
  </si>
  <si>
    <t xml:space="preserve"> אמודאי במים רדודים                                           </t>
  </si>
  <si>
    <t xml:space="preserve">  T101 </t>
  </si>
  <si>
    <t xml:space="preserve"> אמודאי חבלן                                                  </t>
  </si>
  <si>
    <t xml:space="preserve">  T102 </t>
  </si>
  <si>
    <t xml:space="preserve"> בודק מכס                                                     </t>
  </si>
  <si>
    <t xml:space="preserve">  T103 </t>
  </si>
  <si>
    <t xml:space="preserve"> מורה (בבי"ס)                                                 </t>
  </si>
  <si>
    <t xml:space="preserve">  T104 </t>
  </si>
  <si>
    <t xml:space="preserve"> דייג בריכות                                                  </t>
  </si>
  <si>
    <t xml:space="preserve">  T105 </t>
  </si>
  <si>
    <t xml:space="preserve"> דקורטור                                                      </t>
  </si>
  <si>
    <t xml:space="preserve">  T106 </t>
  </si>
  <si>
    <t xml:space="preserve"> זבן באטליז או דגים                                           </t>
  </si>
  <si>
    <t xml:space="preserve">  T107 </t>
  </si>
  <si>
    <t xml:space="preserve"> בוחן נהיגה                                                   </t>
  </si>
  <si>
    <t xml:space="preserve">  T108 </t>
  </si>
  <si>
    <t xml:space="preserve"> זבן בחנות לחומרי בנין                                        </t>
  </si>
  <si>
    <t xml:space="preserve">  T109 </t>
  </si>
  <si>
    <t xml:space="preserve"> כימאי/כימאית תעשיתי                                          </t>
  </si>
  <si>
    <t xml:space="preserve">  T110 </t>
  </si>
  <si>
    <t xml:space="preserve"> חרט עץ נגר רהיטים                                            </t>
  </si>
  <si>
    <t xml:space="preserve">  T111 </t>
  </si>
  <si>
    <t xml:space="preserve"> חשמלאי רכב                                                   </t>
  </si>
  <si>
    <t xml:space="preserve">  T112 </t>
  </si>
  <si>
    <t xml:space="preserve"> טכנאי טלויזיה ורדיו כולל אנטנה                               </t>
  </si>
  <si>
    <t xml:space="preserve">  T113 </t>
  </si>
  <si>
    <t xml:space="preserve"> טכנאי גז                                                     </t>
  </si>
  <si>
    <t xml:space="preserve">  T114 </t>
  </si>
  <si>
    <t xml:space="preserve"> טכנאי טלפון                                                  </t>
  </si>
  <si>
    <t xml:space="preserve">  T115 </t>
  </si>
  <si>
    <t xml:space="preserve"> טרקטוריסט מפעיל ציוד כבד                                     </t>
  </si>
  <si>
    <t xml:space="preserve">  T116 </t>
  </si>
  <si>
    <t xml:space="preserve"> כורה                                                         </t>
  </si>
  <si>
    <t xml:space="preserve">  T118 </t>
  </si>
  <si>
    <t xml:space="preserve"> מורה התעמלות                                                 </t>
  </si>
  <si>
    <t xml:space="preserve">  T119 </t>
  </si>
  <si>
    <t xml:space="preserve"> זפת גגות                                                     </t>
  </si>
  <si>
    <t xml:space="preserve">  T121 </t>
  </si>
  <si>
    <t xml:space="preserve"> מחסנאי                                                       </t>
  </si>
  <si>
    <t xml:space="preserve">  T122 </t>
  </si>
  <si>
    <t xml:space="preserve"> אורז בבית אריזה                                              </t>
  </si>
  <si>
    <t xml:space="preserve">  T123 </t>
  </si>
  <si>
    <t xml:space="preserve"> פועל במכולת                                                  </t>
  </si>
  <si>
    <t xml:space="preserve">  T124 </t>
  </si>
  <si>
    <t xml:space="preserve"> מייצר גלידה                                                  </t>
  </si>
  <si>
    <t xml:space="preserve">  T126 </t>
  </si>
  <si>
    <t xml:space="preserve"> מנהל/מנהלת מפעל שיש (עובד/ת)                                 </t>
  </si>
  <si>
    <t xml:space="preserve">  T127 </t>
  </si>
  <si>
    <t xml:space="preserve"> מייצר מלט פועל                                               </t>
  </si>
  <si>
    <t xml:space="preserve">  T128 </t>
  </si>
  <si>
    <t xml:space="preserve"> מייצר משמידי חרקים                                           </t>
  </si>
  <si>
    <t xml:space="preserve">  T130 </t>
  </si>
  <si>
    <t xml:space="preserve"> עיתונאי                                                      </t>
  </si>
  <si>
    <t xml:space="preserve">  T132 </t>
  </si>
  <si>
    <t xml:space="preserve"> גרפיקאי                                                      </t>
  </si>
  <si>
    <t xml:space="preserve">  T133 </t>
  </si>
  <si>
    <t xml:space="preserve"> מקרין בקולנוע                                                </t>
  </si>
  <si>
    <t xml:space="preserve">  T134 </t>
  </si>
  <si>
    <t xml:space="preserve"> זמר                                                          </t>
  </si>
  <si>
    <t xml:space="preserve">  T135 </t>
  </si>
  <si>
    <t xml:space="preserve"> שחקן                                                         </t>
  </si>
  <si>
    <t xml:space="preserve">  T136 </t>
  </si>
  <si>
    <t xml:space="preserve"> במאי סרטים                                                   </t>
  </si>
  <si>
    <t xml:space="preserve"> מתקין אלומיניום לבנין                                        </t>
  </si>
  <si>
    <t xml:space="preserve">  T138 </t>
  </si>
  <si>
    <t xml:space="preserve"> סופר סת"ם                                                    </t>
  </si>
  <si>
    <t xml:space="preserve">  T139 </t>
  </si>
  <si>
    <t xml:space="preserve"> עורך סרטים                                                   </t>
  </si>
  <si>
    <t xml:space="preserve">  T140 </t>
  </si>
  <si>
    <t xml:space="preserve"> מכונאי/מכונאית (פרט לציוד כבד)                               </t>
  </si>
  <si>
    <t xml:space="preserve">  T141 </t>
  </si>
  <si>
    <t xml:space="preserve"> מנהל/מנהלת חברה                                              </t>
  </si>
  <si>
    <t xml:space="preserve">  T142 </t>
  </si>
  <si>
    <t xml:space="preserve"> מניח קוי מים וטלפון עד 2                                     </t>
  </si>
  <si>
    <t xml:space="preserve">  T144 </t>
  </si>
  <si>
    <t xml:space="preserve"> מנקה חלונות עד 5 מטר גובה                                    </t>
  </si>
  <si>
    <t xml:space="preserve">  T145 </t>
  </si>
  <si>
    <t xml:space="preserve"> מסגר עם רתוך                                                 </t>
  </si>
  <si>
    <t xml:space="preserve">  T147 </t>
  </si>
  <si>
    <t xml:space="preserve"> מרכיב תריסים ואנטנות                                         </t>
  </si>
  <si>
    <t xml:space="preserve">  T150 </t>
  </si>
  <si>
    <t xml:space="preserve"> אח/אחות                                                      </t>
  </si>
  <si>
    <t xml:space="preserve">  T151 </t>
  </si>
  <si>
    <t xml:space="preserve"> מדריך חקלאות                                                 </t>
  </si>
  <si>
    <t xml:space="preserve">  T152 </t>
  </si>
  <si>
    <t xml:space="preserve"> דיאטנית                                                      </t>
  </si>
  <si>
    <t xml:space="preserve">  T154 </t>
  </si>
  <si>
    <t xml:space="preserve"> מטפל בקשישים                                                 </t>
  </si>
  <si>
    <t xml:space="preserve">  T155 </t>
  </si>
  <si>
    <t xml:space="preserve"> טכנאי רנטגן                                                  </t>
  </si>
  <si>
    <t xml:space="preserve">  T156 </t>
  </si>
  <si>
    <t xml:space="preserve"> טכנאי רפואי                                                  </t>
  </si>
  <si>
    <t xml:space="preserve">  T157 </t>
  </si>
  <si>
    <t xml:space="preserve"> רופא/רופאה אורטופד/ית מנתח/ת                                 </t>
  </si>
  <si>
    <t xml:space="preserve">  T159 </t>
  </si>
  <si>
    <t xml:space="preserve"> סנפלינג עד 5 מ'                                              </t>
  </si>
  <si>
    <t xml:space="preserve">  T160 </t>
  </si>
  <si>
    <t xml:space="preserve"> לבורנט לא תעשייתי                                            </t>
  </si>
  <si>
    <t xml:space="preserve">  T162 </t>
  </si>
  <si>
    <t xml:space="preserve"> הנדסאי ארכיטקטורה                                            </t>
  </si>
  <si>
    <t xml:space="preserve">  T164 </t>
  </si>
  <si>
    <t xml:space="preserve"> מטפלת בילדים                                                 </t>
  </si>
  <si>
    <t xml:space="preserve">  T165 </t>
  </si>
  <si>
    <t xml:space="preserve"> טכנאי/טכנאית קול                                             </t>
  </si>
  <si>
    <t xml:space="preserve">  T166 </t>
  </si>
  <si>
    <t xml:space="preserve"> מרכזן/מרכזנית                                                </t>
  </si>
  <si>
    <t xml:space="preserve">  T167 </t>
  </si>
  <si>
    <t xml:space="preserve"> עובד/עובדת רווחה                                             </t>
  </si>
  <si>
    <t xml:space="preserve">  T168 </t>
  </si>
  <si>
    <t xml:space="preserve"> רקדן                                                         </t>
  </si>
  <si>
    <t xml:space="preserve">  T169 </t>
  </si>
  <si>
    <t xml:space="preserve"> מרפא אלטרנטיבי                                               </t>
  </si>
  <si>
    <t xml:space="preserve">  T170 </t>
  </si>
  <si>
    <t xml:space="preserve"> מודד קרקע                                                    </t>
  </si>
  <si>
    <t xml:space="preserve">  T171 </t>
  </si>
  <si>
    <t xml:space="preserve"> מאפר/מאפרת                                                   </t>
  </si>
  <si>
    <t xml:space="preserve">  T172 </t>
  </si>
  <si>
    <t xml:space="preserve"> מנהל/מנהלת פרויקטים                                          </t>
  </si>
  <si>
    <t xml:space="preserve">  T173 </t>
  </si>
  <si>
    <t xml:space="preserve"> טכנאי קירור ומזוג אויר                                       </t>
  </si>
  <si>
    <t xml:space="preserve">  T175 </t>
  </si>
  <si>
    <t xml:space="preserve"> שרטט                                                         </t>
  </si>
  <si>
    <t xml:space="preserve">  T176 </t>
  </si>
  <si>
    <t xml:space="preserve"> נוירואימונולוג/נוירואימונולוגית                              </t>
  </si>
  <si>
    <t xml:space="preserve">  T177 </t>
  </si>
  <si>
    <t xml:space="preserve"> פועל עדשות אופטיות                                           </t>
  </si>
  <si>
    <t xml:space="preserve">  T178 </t>
  </si>
  <si>
    <t xml:space="preserve"> מתווך                                                        </t>
  </si>
  <si>
    <t xml:space="preserve">  T179 </t>
  </si>
  <si>
    <t xml:space="preserve"> לבורנט/לבורנטית תעשיתי                                       </t>
  </si>
  <si>
    <t xml:space="preserve">  T180 </t>
  </si>
  <si>
    <t xml:space="preserve"> משחיז                                                        </t>
  </si>
  <si>
    <t xml:space="preserve">  T181 </t>
  </si>
  <si>
    <t xml:space="preserve"> מרפא/מרפאה טבעוני/ת ואלטרנטיבי/ת                             </t>
  </si>
  <si>
    <t xml:space="preserve">  T182 </t>
  </si>
  <si>
    <t xml:space="preserve"> מכשורן                                                       </t>
  </si>
  <si>
    <t xml:space="preserve">  T184 </t>
  </si>
  <si>
    <t xml:space="preserve"> סבל סוור                                                     </t>
  </si>
  <si>
    <t xml:space="preserve">  T185 </t>
  </si>
  <si>
    <t xml:space="preserve"> סולל כבישים                                                  </t>
  </si>
  <si>
    <t xml:space="preserve">  T186 </t>
  </si>
  <si>
    <t xml:space="preserve"> סורג/סורגת                                                   </t>
  </si>
  <si>
    <t xml:space="preserve">  T187 </t>
  </si>
  <si>
    <t xml:space="preserve"> סייד פנימי                                                   </t>
  </si>
  <si>
    <t xml:space="preserve">  T188 </t>
  </si>
  <si>
    <t xml:space="preserve"> מוביל כביסה לא נהג                                           </t>
  </si>
  <si>
    <t xml:space="preserve">  T189 </t>
  </si>
  <si>
    <t xml:space="preserve"> מדביק/מדביקה מודעות חוצות                                    </t>
  </si>
  <si>
    <t xml:space="preserve">  T190 </t>
  </si>
  <si>
    <t xml:space="preserve"> ימאי קצין                                                    </t>
  </si>
  <si>
    <t xml:space="preserve">  T193 </t>
  </si>
  <si>
    <t xml:space="preserve"> פרוון                                                        </t>
  </si>
  <si>
    <t xml:space="preserve">  T194 </t>
  </si>
  <si>
    <t xml:space="preserve"> צבע פנים                                                     </t>
  </si>
  <si>
    <t xml:space="preserve">  T195 </t>
  </si>
  <si>
    <t xml:space="preserve"> צוללן חובב מעל 30 מטר עומק                                   </t>
  </si>
  <si>
    <t xml:space="preserve">  T196 </t>
  </si>
  <si>
    <t xml:space="preserve"> צוללן חובב עד 30 מטר עומק                                    </t>
  </si>
  <si>
    <t xml:space="preserve">  T197 </t>
  </si>
  <si>
    <t xml:space="preserve"> צוללן מקצועי                                                 </t>
  </si>
  <si>
    <t xml:space="preserve">  T198 </t>
  </si>
  <si>
    <t xml:space="preserve"> צלם סטודיו/חתונות                                            </t>
  </si>
  <si>
    <t xml:space="preserve">  T199 </t>
  </si>
  <si>
    <t xml:space="preserve"> קודח עם כוח מכני                                             </t>
  </si>
  <si>
    <t xml:space="preserve">  T200 </t>
  </si>
  <si>
    <t xml:space="preserve"> קוון חשמל עם מתח גבוה                                        </t>
  </si>
  <si>
    <t xml:space="preserve">  T201 </t>
  </si>
  <si>
    <t xml:space="preserve"> קוון טלפון                                                   </t>
  </si>
  <si>
    <t xml:space="preserve">  T202 </t>
  </si>
  <si>
    <t xml:space="preserve"> קצב בבית המטבחיים                                            </t>
  </si>
  <si>
    <t xml:space="preserve">  T203 </t>
  </si>
  <si>
    <t xml:space="preserve"> קצב באטליז                                                   </t>
  </si>
  <si>
    <t xml:space="preserve">  T205 </t>
  </si>
  <si>
    <t xml:space="preserve"> רוכל/רוכלת                                                   </t>
  </si>
  <si>
    <t xml:space="preserve">  T206 </t>
  </si>
  <si>
    <t xml:space="preserve"> שוחט                                                         </t>
  </si>
  <si>
    <t xml:space="preserve">  T207 </t>
  </si>
  <si>
    <t xml:space="preserve"> שומר עם נשק                                                  </t>
  </si>
  <si>
    <t xml:space="preserve">  T208 </t>
  </si>
  <si>
    <t xml:space="preserve"> שחקן כדור-סל מקצועי                                          </t>
  </si>
  <si>
    <t xml:space="preserve">  T209 </t>
  </si>
  <si>
    <t xml:space="preserve"> תופר/חייט                                                    </t>
  </si>
  <si>
    <t xml:space="preserve">  T210 </t>
  </si>
  <si>
    <t xml:space="preserve"> פקח                                                          </t>
  </si>
  <si>
    <t xml:space="preserve">  T211 </t>
  </si>
  <si>
    <t xml:space="preserve"> מתקין אביזרים לרכב                                           </t>
  </si>
  <si>
    <t xml:space="preserve">  T212 </t>
  </si>
  <si>
    <t xml:space="preserve"> טכנאי אלקטרוניקה    בלי מתח גב                               </t>
  </si>
  <si>
    <t xml:space="preserve">  T213 </t>
  </si>
  <si>
    <t xml:space="preserve"> שחקן כדורגל                                                  </t>
  </si>
  <si>
    <t xml:space="preserve">  T214 </t>
  </si>
  <si>
    <t xml:space="preserve"> טכנאי תקשורת                                                 </t>
  </si>
  <si>
    <t xml:space="preserve">  T215 </t>
  </si>
  <si>
    <t xml:space="preserve"> שחקן כדורעף                                                  </t>
  </si>
  <si>
    <t xml:space="preserve">  T216 </t>
  </si>
  <si>
    <t xml:space="preserve"> מפעיל/מפעילה ציוד אלקטרוני-רפואי                             </t>
  </si>
  <si>
    <t xml:space="preserve">  T217 </t>
  </si>
  <si>
    <t xml:space="preserve"> דיפלומט/דיפלומטית                                            </t>
  </si>
  <si>
    <t xml:space="preserve">  T218 </t>
  </si>
  <si>
    <t xml:space="preserve"> בלן/בלנית                                                    </t>
  </si>
  <si>
    <t xml:space="preserve">  T220 </t>
  </si>
  <si>
    <t xml:space="preserve"> טכנאי/טכנאית מערכות אזעקה                                    </t>
  </si>
  <si>
    <t xml:space="preserve">  T225 </t>
  </si>
  <si>
    <t xml:space="preserve"> מתקין/מתקינה כבלים(טלויזיה) בלי חפירה                        </t>
  </si>
  <si>
    <t xml:space="preserve">  T226 </t>
  </si>
  <si>
    <t xml:space="preserve"> מתקין/מתקינה כבלים(טלויזיה)עם חפירה                          </t>
  </si>
  <si>
    <t xml:space="preserve">  T230 </t>
  </si>
  <si>
    <t xml:space="preserve"> מבקר סרטים                                                   </t>
  </si>
  <si>
    <t xml:space="preserve">  T231 </t>
  </si>
  <si>
    <t xml:space="preserve"> מוסיקאי- אומן                                                </t>
  </si>
  <si>
    <t xml:space="preserve">  T232 </t>
  </si>
  <si>
    <t xml:space="preserve"> מעצב/מעצבת אופנה                                             </t>
  </si>
  <si>
    <t xml:space="preserve">  T233 </t>
  </si>
  <si>
    <t xml:space="preserve"> מנהל/מנהלת עבודה בחב' חשמל                                   </t>
  </si>
  <si>
    <t xml:space="preserve">  T234 </t>
  </si>
  <si>
    <t xml:space="preserve"> מעצב/מעצבת תעשייתי                                           </t>
  </si>
  <si>
    <t xml:space="preserve">  T235 </t>
  </si>
  <si>
    <t xml:space="preserve"> מפיק                                                         </t>
  </si>
  <si>
    <t xml:space="preserve">  T236 </t>
  </si>
  <si>
    <t xml:space="preserve"> חזן                                                          </t>
  </si>
  <si>
    <t xml:space="preserve">  T237 </t>
  </si>
  <si>
    <t xml:space="preserve"> סיטונאי/סיטונאית ירקות                                       </t>
  </si>
  <si>
    <t xml:space="preserve">  T238 </t>
  </si>
  <si>
    <t xml:space="preserve"> אחזקת מכונות                                                 </t>
  </si>
  <si>
    <t xml:space="preserve">  T239 </t>
  </si>
  <si>
    <t xml:space="preserve"> מדריך/ה מסירת רכב                                            </t>
  </si>
  <si>
    <t xml:space="preserve">  T241 </t>
  </si>
  <si>
    <t xml:space="preserve"> יצרן/יצרנית  נעליים                                          </t>
  </si>
  <si>
    <t xml:space="preserve">  T242 </t>
  </si>
  <si>
    <t xml:space="preserve"> מנהל/ת דוכן מפעל הפייס                                       </t>
  </si>
  <si>
    <t xml:space="preserve">  T243 </t>
  </si>
  <si>
    <t xml:space="preserve"> מפיק/מפיקה שידורים                                           </t>
  </si>
  <si>
    <t xml:space="preserve">  T244 </t>
  </si>
  <si>
    <t xml:space="preserve"> מלונאי                                                       </t>
  </si>
  <si>
    <t xml:space="preserve">  T245 </t>
  </si>
  <si>
    <t xml:space="preserve"> חרט מתכת כרסם שבבי משחזן                                     </t>
  </si>
  <si>
    <t xml:space="preserve">  T246 </t>
  </si>
  <si>
    <t xml:space="preserve"> טכנאי טלויזיה ורדיו לא כו                                    </t>
  </si>
  <si>
    <t xml:space="preserve">  T247 </t>
  </si>
  <si>
    <t xml:space="preserve"> טכנאי טקסטיל                                                 </t>
  </si>
  <si>
    <t xml:space="preserve">  T248 </t>
  </si>
  <si>
    <t xml:space="preserve"> טכנאי להרכבת מכונות                                          </t>
  </si>
  <si>
    <t xml:space="preserve">  T249 </t>
  </si>
  <si>
    <t xml:space="preserve"> טכנאי למכניקה עדינה                                          </t>
  </si>
  <si>
    <t xml:space="preserve">  T250 </t>
  </si>
  <si>
    <t xml:space="preserve"> טכנאי למכונות כביסה                                          </t>
  </si>
  <si>
    <t xml:space="preserve">  T251 </t>
  </si>
  <si>
    <t xml:space="preserve"> טכנאי מטוסים לא מוטס                                         </t>
  </si>
  <si>
    <t xml:space="preserve">  T252 </t>
  </si>
  <si>
    <t xml:space="preserve"> כרסם                                                         </t>
  </si>
  <si>
    <t xml:space="preserve">  T253 </t>
  </si>
  <si>
    <t xml:space="preserve"> כרטיסן                                                       </t>
  </si>
  <si>
    <t xml:space="preserve">  T254 </t>
  </si>
  <si>
    <t xml:space="preserve"> מורה נהיגה                                                   </t>
  </si>
  <si>
    <t xml:space="preserve">  T255 </t>
  </si>
  <si>
    <t xml:space="preserve"> מלגזן                                                        </t>
  </si>
  <si>
    <t xml:space="preserve">  T257 </t>
  </si>
  <si>
    <t xml:space="preserve"> מחלק משקאות                                                  </t>
  </si>
  <si>
    <t xml:space="preserve">  T259 </t>
  </si>
  <si>
    <t xml:space="preserve"> מייצר גז                                                     </t>
  </si>
  <si>
    <t xml:space="preserve">  T261 </t>
  </si>
  <si>
    <t xml:space="preserve"> מייצר שימורים                                                </t>
  </si>
  <si>
    <t xml:space="preserve">  T263 </t>
  </si>
  <si>
    <t xml:space="preserve"> מבלטן                                                        </t>
  </si>
  <si>
    <t xml:space="preserve"> מרכיב מעליות טכנאי                                           </t>
  </si>
  <si>
    <t xml:space="preserve">  T265 </t>
  </si>
  <si>
    <t xml:space="preserve"> מתקן אופנים                                                  </t>
  </si>
  <si>
    <t xml:space="preserve">  T266 </t>
  </si>
  <si>
    <t xml:space="preserve"> נהג מונית                                                    </t>
  </si>
  <si>
    <t xml:space="preserve">  T267 </t>
  </si>
  <si>
    <t xml:space="preserve"> נקוי חימי                                                    </t>
  </si>
  <si>
    <t xml:space="preserve">  T268 </t>
  </si>
  <si>
    <t xml:space="preserve"> סוכן נוסע עם חלוקה                                           </t>
  </si>
  <si>
    <t xml:space="preserve">  T269 </t>
  </si>
  <si>
    <t xml:space="preserve"> סופר                                                         </t>
  </si>
  <si>
    <t xml:space="preserve">  T271 </t>
  </si>
  <si>
    <t xml:space="preserve"> סנדלר                                                        </t>
  </si>
  <si>
    <t xml:space="preserve">  T272 </t>
  </si>
  <si>
    <t xml:space="preserve"> ספר/ספרית                                                    </t>
  </si>
  <si>
    <t xml:space="preserve">  T273 </t>
  </si>
  <si>
    <t xml:space="preserve"> סוכן נוסע ללא חלוקה                                          </t>
  </si>
  <si>
    <t xml:space="preserve">  T275 </t>
  </si>
  <si>
    <t xml:space="preserve"> עובד בצינורות מתכת                                           </t>
  </si>
  <si>
    <t xml:space="preserve">  T276 </t>
  </si>
  <si>
    <t xml:space="preserve"> עובד עם דלק                                                  </t>
  </si>
  <si>
    <t xml:space="preserve">  T277 </t>
  </si>
  <si>
    <t xml:space="preserve"> סדר מחשב                                                     </t>
  </si>
  <si>
    <t xml:space="preserve">  T278 </t>
  </si>
  <si>
    <t xml:space="preserve"> פקיד/פקידה                                                   </t>
  </si>
  <si>
    <t xml:space="preserve">  T280 </t>
  </si>
  <si>
    <t xml:space="preserve"> צורף                                                         </t>
  </si>
  <si>
    <t xml:space="preserve">  T281 </t>
  </si>
  <si>
    <t xml:space="preserve"> ציפוי מתכות                                                  </t>
  </si>
  <si>
    <t xml:space="preserve">  T282 </t>
  </si>
  <si>
    <t xml:space="preserve"> קבלן אחזקה גם עובד                                           </t>
  </si>
  <si>
    <t xml:space="preserve">  T283 </t>
  </si>
  <si>
    <t xml:space="preserve"> קבלן בידוד עובד                                              </t>
  </si>
  <si>
    <t xml:space="preserve">  T284 </t>
  </si>
  <si>
    <t xml:space="preserve"> קבלן/מפקח בנין בשטח                                          </t>
  </si>
  <si>
    <t xml:space="preserve">  T285 </t>
  </si>
  <si>
    <t xml:space="preserve"> שוטר                                                         </t>
  </si>
  <si>
    <t xml:space="preserve">  T286 </t>
  </si>
  <si>
    <t xml:space="preserve"> שרות דלק                                                     </t>
  </si>
  <si>
    <t xml:space="preserve">  T287 </t>
  </si>
  <si>
    <t xml:space="preserve"> קבלן שיפוצים בלי פיגומים                                     </t>
  </si>
  <si>
    <t xml:space="preserve">  T288 </t>
  </si>
  <si>
    <t xml:space="preserve"> מנהל/מנהלת בית-אבות                                          </t>
  </si>
  <si>
    <t xml:space="preserve">  T289 </t>
  </si>
  <si>
    <t xml:space="preserve"> עורך לשוני                                                   </t>
  </si>
  <si>
    <t xml:space="preserve">  T291 </t>
  </si>
  <si>
    <t xml:space="preserve"> ייזם                                                         </t>
  </si>
  <si>
    <t xml:space="preserve">  T293 </t>
  </si>
  <si>
    <t xml:space="preserve"> סוחר רכב                                                     </t>
  </si>
  <si>
    <t xml:space="preserve">  T294 </t>
  </si>
  <si>
    <t xml:space="preserve"> מתקין שלטים ללא פיגומים                                      </t>
  </si>
  <si>
    <t xml:space="preserve">  T295 </t>
  </si>
  <si>
    <t xml:space="preserve"> מנהל/ת סניף(פיצריה)     עובד                                 </t>
  </si>
  <si>
    <t xml:space="preserve">  T296 </t>
  </si>
  <si>
    <t xml:space="preserve"> אלקטרונאי                                                    </t>
  </si>
  <si>
    <t xml:space="preserve">  T297 </t>
  </si>
  <si>
    <t xml:space="preserve"> מתקין/מתקינה גז                                              </t>
  </si>
  <si>
    <t xml:space="preserve">  T298 </t>
  </si>
  <si>
    <t xml:space="preserve"> מונטז'ר                                                      </t>
  </si>
  <si>
    <t xml:space="preserve">  T300 </t>
  </si>
  <si>
    <t xml:space="preserve"> מתקין/מתקינה מדביק/מדביקה סרטי שינוע                         </t>
  </si>
  <si>
    <t xml:space="preserve">  T301 </t>
  </si>
  <si>
    <t xml:space="preserve"> מפתח/מפתחת תמונות (במכונה)                                   </t>
  </si>
  <si>
    <t xml:space="preserve">  T302 </t>
  </si>
  <si>
    <t xml:space="preserve"> פיזיולוג/פיזיולוגית                                          </t>
  </si>
  <si>
    <t xml:space="preserve">  T303 </t>
  </si>
  <si>
    <t xml:space="preserve"> יועץ חינוכי                                                  </t>
  </si>
  <si>
    <t xml:space="preserve">  T304 </t>
  </si>
  <si>
    <t xml:space="preserve"> משגיח כשרות                                                  </t>
  </si>
  <si>
    <t xml:space="preserve">  T305 </t>
  </si>
  <si>
    <t xml:space="preserve"> הנדסאי/הנדסאית תעשיה וניהול (במשרד)                          </t>
  </si>
  <si>
    <t xml:space="preserve">  T306 </t>
  </si>
  <si>
    <t xml:space="preserve"> רדיוגרף                                                      </t>
  </si>
  <si>
    <t xml:space="preserve">  T307 </t>
  </si>
  <si>
    <t xml:space="preserve"> מיקרוביולוג/מיקרוביולוגית                                    </t>
  </si>
  <si>
    <t xml:space="preserve">  T308 </t>
  </si>
  <si>
    <t xml:space="preserve"> מפקח/מפקחת רכישה                                             </t>
  </si>
  <si>
    <t xml:space="preserve">  T309 </t>
  </si>
  <si>
    <t xml:space="preserve"> הנדסאי מחשבים                                                </t>
  </si>
  <si>
    <t xml:space="preserve">  T310 </t>
  </si>
  <si>
    <t xml:space="preserve"> מפעיל מחשבים                                                 </t>
  </si>
  <si>
    <t xml:space="preserve">  T313 </t>
  </si>
  <si>
    <t xml:space="preserve"> מסדר/מסדרת סחורה                                             </t>
  </si>
  <si>
    <t xml:space="preserve">  T314 </t>
  </si>
  <si>
    <t xml:space="preserve"> מחווט אלקטרוניקה                                             </t>
  </si>
  <si>
    <t xml:space="preserve">  T315 </t>
  </si>
  <si>
    <t xml:space="preserve"> יועץ/יועצת אירגוני/אירגונית                                  </t>
  </si>
  <si>
    <t xml:space="preserve">  T316 </t>
  </si>
  <si>
    <t xml:space="preserve"> תקציבאי/תקציבאית                                             </t>
  </si>
  <si>
    <t xml:space="preserve">  T317 </t>
  </si>
  <si>
    <t xml:space="preserve"> אמרגן/אמרגנית ארועים וכנסים                                  </t>
  </si>
  <si>
    <t xml:space="preserve">  T318 </t>
  </si>
  <si>
    <t xml:space="preserve"> מטפל/מטפלת בחינוך המיוחד                                     </t>
  </si>
  <si>
    <t xml:space="preserve">  T320 </t>
  </si>
  <si>
    <t xml:space="preserve"> מדריך/מדריכה בחינוך המיוחד                                   </t>
  </si>
  <si>
    <t xml:space="preserve">  T321 </t>
  </si>
  <si>
    <t xml:space="preserve"> עובד/עובדת מכבסה +פריקה וטעינה                               </t>
  </si>
  <si>
    <t xml:space="preserve">  T322 </t>
  </si>
  <si>
    <t xml:space="preserve"> דפס                                                          </t>
  </si>
  <si>
    <t xml:space="preserve">  T323 </t>
  </si>
  <si>
    <t xml:space="preserve"> מנהל/מנהלת בנק                                               </t>
  </si>
  <si>
    <t xml:space="preserve">  T324 </t>
  </si>
  <si>
    <t xml:space="preserve"> מנהל/מנהלת מעבדה  (לא תעשיתי)                                </t>
  </si>
  <si>
    <t xml:space="preserve">  T325 </t>
  </si>
  <si>
    <t xml:space="preserve"> יועץ /מפעיל עסק טיט +הובלות                                  </t>
  </si>
  <si>
    <t xml:space="preserve">  T326 </t>
  </si>
  <si>
    <t xml:space="preserve"> ממציא מיכשור (לאבני חן)                                      </t>
  </si>
  <si>
    <t xml:space="preserve">  T327 </t>
  </si>
  <si>
    <t xml:space="preserve"> מתרגם/מתרגמנית                                               </t>
  </si>
  <si>
    <t xml:space="preserve">  T328 </t>
  </si>
  <si>
    <t xml:space="preserve"> דוקומנטר/דוקומנטרית -תיעוד טכני                              </t>
  </si>
  <si>
    <t xml:space="preserve">  T330 </t>
  </si>
  <si>
    <t xml:space="preserve"> אפסנאי                                                       </t>
  </si>
  <si>
    <t xml:space="preserve">  T331 </t>
  </si>
  <si>
    <t xml:space="preserve"> מרכיב/מרכיבה ריצפות אפוקסי עב. חוץ                           </t>
  </si>
  <si>
    <t xml:space="preserve">  T332 </t>
  </si>
  <si>
    <t xml:space="preserve"> פחח/פחחית רכב                                                </t>
  </si>
  <si>
    <t xml:space="preserve">  T333 </t>
  </si>
  <si>
    <t xml:space="preserve"> תומך/תומכת רשתות מחשב                                        </t>
  </si>
  <si>
    <t xml:space="preserve">  T335 </t>
  </si>
  <si>
    <t xml:space="preserve"> פיסיקאי/פיסיקאית                                             </t>
  </si>
  <si>
    <t xml:space="preserve">  T336 </t>
  </si>
  <si>
    <t xml:space="preserve"> פיתוח מעקב בקרה        (פקיד)                                </t>
  </si>
  <si>
    <t xml:space="preserve">  T337 </t>
  </si>
  <si>
    <t xml:space="preserve"> מפיק/מפיקה ארועים  (בשטח)                                    </t>
  </si>
  <si>
    <t xml:space="preserve">  T338 </t>
  </si>
  <si>
    <t xml:space="preserve"> צבעי עצים בנגריה                                             </t>
  </si>
  <si>
    <t xml:space="preserve">  T339 </t>
  </si>
  <si>
    <t xml:space="preserve"> אתת/אתתת בנמל                                                </t>
  </si>
  <si>
    <t xml:space="preserve">  T340 </t>
  </si>
  <si>
    <t xml:space="preserve"> טכנאי/טכנאית חשמל                                            </t>
  </si>
  <si>
    <t xml:space="preserve">  T341 </t>
  </si>
  <si>
    <t xml:space="preserve"> מפקח/מפקחת בפיקוח חופים                                      </t>
  </si>
  <si>
    <t xml:space="preserve">  T342 </t>
  </si>
  <si>
    <t xml:space="preserve"> בעל חברה להובלת רהיטים   (סבל)                               </t>
  </si>
  <si>
    <t xml:space="preserve">  T343 </t>
  </si>
  <si>
    <t xml:space="preserve"> תנורן/תנורנית במפעלי פלדה                                    </t>
  </si>
  <si>
    <t xml:space="preserve">  T344 </t>
  </si>
  <si>
    <t xml:space="preserve"> הנדסאי/הנדסאית אדריכל/אדריכלית                               </t>
  </si>
  <si>
    <t xml:space="preserve">  T345 </t>
  </si>
  <si>
    <t xml:space="preserve"> יועץ/יועצת ציוד רפואי                                        </t>
  </si>
  <si>
    <t xml:space="preserve">  T346 </t>
  </si>
  <si>
    <t xml:space="preserve"> יועץ/יועצת ציוד טכני                                         </t>
  </si>
  <si>
    <t xml:space="preserve">  T347 </t>
  </si>
  <si>
    <t xml:space="preserve"> מתקין/מתקינה מערכות חימום                                    </t>
  </si>
  <si>
    <t xml:space="preserve">  T348 </t>
  </si>
  <si>
    <t xml:space="preserve"> מנהל/מנהלת בית חב"ד                                          </t>
  </si>
  <si>
    <t xml:space="preserve">  T349 </t>
  </si>
  <si>
    <t xml:space="preserve"> עוזר/עוזרת אדמיניסטרטיבית                                    </t>
  </si>
  <si>
    <t xml:space="preserve">  T350 </t>
  </si>
  <si>
    <t xml:space="preserve"> פועל/פועלת חפירות עם ציוד כבד                                </t>
  </si>
  <si>
    <t xml:space="preserve">  T352 </t>
  </si>
  <si>
    <t xml:space="preserve"> קוסם                                                         </t>
  </si>
  <si>
    <t xml:space="preserve">  T359 </t>
  </si>
  <si>
    <t xml:space="preserve"> הנדסאי מחשוב ובקרה                                           </t>
  </si>
  <si>
    <t xml:space="preserve">  T361 </t>
  </si>
  <si>
    <t xml:space="preserve"> מבנאי מטוסים                                                 </t>
  </si>
  <si>
    <t xml:space="preserve">  T362 </t>
  </si>
  <si>
    <t xml:space="preserve"> דוור                                                         </t>
  </si>
  <si>
    <t xml:space="preserve">  T363 </t>
  </si>
  <si>
    <t xml:space="preserve"> מהנדס בנין גם בשטח                                           </t>
  </si>
  <si>
    <t xml:space="preserve">  T364 </t>
  </si>
  <si>
    <t xml:space="preserve"> הנדסאי מיזוג אויר                                            </t>
  </si>
  <si>
    <t xml:space="preserve">  T365 </t>
  </si>
  <si>
    <t xml:space="preserve"> נגן/נגנית קלרינט                                             </t>
  </si>
  <si>
    <t xml:space="preserve">  T366 </t>
  </si>
  <si>
    <t xml:space="preserve"> דייל/דיילת מכירות                                            </t>
  </si>
  <si>
    <t xml:space="preserve">  T367 </t>
  </si>
  <si>
    <t xml:space="preserve"> סוכן/סוכנת שחקנים/דוגמנים                                    </t>
  </si>
  <si>
    <t xml:space="preserve">  T368 </t>
  </si>
  <si>
    <t xml:space="preserve"> טכנאי מחשבים                                                 </t>
  </si>
  <si>
    <t xml:space="preserve">  T369 </t>
  </si>
  <si>
    <t xml:space="preserve"> קולה פיצוחים                                                 </t>
  </si>
  <si>
    <t xml:space="preserve">  T370 </t>
  </si>
  <si>
    <t xml:space="preserve"> עורך דין                                                     </t>
  </si>
  <si>
    <t xml:space="preserve">  T371 </t>
  </si>
  <si>
    <t xml:space="preserve"> מבקר/מבקרת איכות במפעל מייצר להבים                           </t>
  </si>
  <si>
    <t xml:space="preserve">  T373 </t>
  </si>
  <si>
    <t xml:space="preserve"> עובד/עובדת הוצאה לפועל   (משרד)                              </t>
  </si>
  <si>
    <t xml:space="preserve">  T374 </t>
  </si>
  <si>
    <t xml:space="preserve"> עובד/עובדת הוצאה לפועל  (סבלות)                              </t>
  </si>
  <si>
    <t xml:space="preserve">  T375 </t>
  </si>
  <si>
    <t xml:space="preserve"> חיווט לוחות חשמל והרכבה                                      </t>
  </si>
  <si>
    <t xml:space="preserve">  T376 </t>
  </si>
  <si>
    <t xml:space="preserve"> נגן/נגנית תופים וקלידים                                      </t>
  </si>
  <si>
    <t xml:space="preserve">  T377 </t>
  </si>
  <si>
    <t xml:space="preserve"> מנהל/מנהלת עבודות גינון (גנן)                                </t>
  </si>
  <si>
    <t xml:space="preserve">  T378 </t>
  </si>
  <si>
    <t xml:space="preserve"> מנהל מחסן                                                    </t>
  </si>
  <si>
    <t xml:space="preserve">  T379 </t>
  </si>
  <si>
    <t xml:space="preserve"> מנהל/מנהלת משמרת     (מסעדה )                                </t>
  </si>
  <si>
    <t xml:space="preserve">  T380 </t>
  </si>
  <si>
    <t xml:space="preserve"> תכשיטן                                                       </t>
  </si>
  <si>
    <t xml:space="preserve">  T381 </t>
  </si>
  <si>
    <t xml:space="preserve"> טכנאי מים מפעיל מתקן                                         </t>
  </si>
  <si>
    <t xml:space="preserve">  T382 </t>
  </si>
  <si>
    <t xml:space="preserve"> מניח/מניחה רעפים על הגג                                      </t>
  </si>
  <si>
    <t xml:space="preserve">  T383 </t>
  </si>
  <si>
    <t xml:space="preserve"> יוצק/יוצקת בטון באתרי בניה                                   </t>
  </si>
  <si>
    <t xml:space="preserve">  T384 </t>
  </si>
  <si>
    <t xml:space="preserve"> מנהל עבודה בניה (בשטח)                                       </t>
  </si>
  <si>
    <t xml:space="preserve">  T385 </t>
  </si>
  <si>
    <t xml:space="preserve"> מנהל/מנהלת מחלקת ביקורת  (אופנה)                             </t>
  </si>
  <si>
    <t xml:space="preserve">  T386 </t>
  </si>
  <si>
    <t xml:space="preserve"> מתדלק                                                        </t>
  </si>
  <si>
    <t xml:space="preserve">  T388 </t>
  </si>
  <si>
    <t xml:space="preserve"> מטפל בשיאצו עם מקצוע נוסף                                    </t>
  </si>
  <si>
    <t xml:space="preserve">  T389 </t>
  </si>
  <si>
    <t xml:space="preserve"> צבע/צבעית חלקים תעופתיים                                     </t>
  </si>
  <si>
    <t xml:space="preserve">  T390 </t>
  </si>
  <si>
    <t xml:space="preserve"> תברואן/תברואנית /מביר/מבירה+עבודת גינון                      </t>
  </si>
  <si>
    <t xml:space="preserve">  T391 </t>
  </si>
  <si>
    <t xml:space="preserve"> מנהל/מנהלת מפעל                                              </t>
  </si>
  <si>
    <t xml:space="preserve">  T392 </t>
  </si>
  <si>
    <t xml:space="preserve"> סדרן/סדרנית מדף                                              </t>
  </si>
  <si>
    <t xml:space="preserve">  T393 </t>
  </si>
  <si>
    <t xml:space="preserve"> מפיק/מפיקה+מפיץ/מפיצה+מכירת הצגות                            </t>
  </si>
  <si>
    <t xml:space="preserve">  T394 </t>
  </si>
  <si>
    <t xml:space="preserve"> מפעיל/מפעילה מכונות להעתקות שמש                              </t>
  </si>
  <si>
    <t xml:space="preserve">  T395 </t>
  </si>
  <si>
    <t xml:space="preserve"> קלינאי/קלינאית תקשורת                                        </t>
  </si>
  <si>
    <t xml:space="preserve">  T396 </t>
  </si>
  <si>
    <t xml:space="preserve"> מאמן/מאמנת שחיה                                              </t>
  </si>
  <si>
    <t xml:space="preserve">  T397 </t>
  </si>
  <si>
    <t xml:space="preserve"> קרימינולוג/קרימינלוגית                                       </t>
  </si>
  <si>
    <t xml:space="preserve">  T400 </t>
  </si>
  <si>
    <t xml:space="preserve"> מהנדס תוכנה                                                  </t>
  </si>
  <si>
    <t xml:space="preserve">  T401 </t>
  </si>
  <si>
    <t xml:space="preserve"> מנהל/מנהלת מוצרים בחברת הייטק                                </t>
  </si>
  <si>
    <t xml:space="preserve">  T402 </t>
  </si>
  <si>
    <t xml:space="preserve"> יועץ/יועצת תקשורת                                            </t>
  </si>
  <si>
    <t xml:space="preserve">  T403 </t>
  </si>
  <si>
    <t xml:space="preserve"> מדריך מבוגרים                                                </t>
  </si>
  <si>
    <t xml:space="preserve">  T404 </t>
  </si>
  <si>
    <t xml:space="preserve"> מורה למחול                                                   </t>
  </si>
  <si>
    <t xml:space="preserve">  T405 </t>
  </si>
  <si>
    <t xml:space="preserve"> מרזבן                                                        </t>
  </si>
  <si>
    <t xml:space="preserve">  T406 </t>
  </si>
  <si>
    <t xml:space="preserve"> מורה לאומנות                                                 </t>
  </si>
  <si>
    <t xml:space="preserve">  T407 </t>
  </si>
  <si>
    <t xml:space="preserve"> מרכיב/מרכיבה גגות                                            </t>
  </si>
  <si>
    <t xml:space="preserve">  T408 </t>
  </si>
  <si>
    <t xml:space="preserve"> מתקין/מתקינה מקלחונים                                        </t>
  </si>
  <si>
    <t xml:space="preserve">  T409 </t>
  </si>
  <si>
    <t xml:space="preserve"> מתכנן/מתכננת מטבחים מסחריים                                  </t>
  </si>
  <si>
    <t xml:space="preserve">  T410 </t>
  </si>
  <si>
    <t xml:space="preserve"> חנווני                                                       </t>
  </si>
  <si>
    <t xml:space="preserve">  T411 </t>
  </si>
  <si>
    <t xml:space="preserve"> סוכן ביטוח                                                   </t>
  </si>
  <si>
    <t xml:space="preserve">  T413 </t>
  </si>
  <si>
    <t xml:space="preserve"> מנהל/מנהלת עיתון                                             </t>
  </si>
  <si>
    <t xml:space="preserve">  T414 </t>
  </si>
  <si>
    <t xml:space="preserve"> טכנאי/טכנאית קרקע     לוקח דגימות                            </t>
  </si>
  <si>
    <t xml:space="preserve">  T415 </t>
  </si>
  <si>
    <t xml:space="preserve"> עובד/עובדת בבית מסחר עץ+פריקה טעינ                           </t>
  </si>
  <si>
    <t xml:space="preserve">  T416 </t>
  </si>
  <si>
    <t xml:space="preserve"> קצין/קצינת בטיחות רכב                                        </t>
  </si>
  <si>
    <t xml:space="preserve">  T417 </t>
  </si>
  <si>
    <t xml:space="preserve"> רכז/רכזת כח אדם                                              </t>
  </si>
  <si>
    <t xml:space="preserve">  T418 </t>
  </si>
  <si>
    <t xml:space="preserve"> סוכן/סוכנת מכירות                                            </t>
  </si>
  <si>
    <t xml:space="preserve">  T419 </t>
  </si>
  <si>
    <t xml:space="preserve"> מניקוריסט/ית                                                 </t>
  </si>
  <si>
    <t xml:space="preserve">  T420 </t>
  </si>
  <si>
    <t xml:space="preserve"> עקרת בית                                                     </t>
  </si>
  <si>
    <t xml:space="preserve">  T421 </t>
  </si>
  <si>
    <t xml:space="preserve"> איש שיווק                                                    </t>
  </si>
  <si>
    <t xml:space="preserve">  T422 </t>
  </si>
  <si>
    <t xml:space="preserve"> מנהל מכירות                                                  </t>
  </si>
  <si>
    <t xml:space="preserve">  T423 </t>
  </si>
  <si>
    <t xml:space="preserve"> מפעיל/מפעילה חניונים                                         </t>
  </si>
  <si>
    <t xml:space="preserve">  T424 </t>
  </si>
  <si>
    <t xml:space="preserve"> מנהל/מנהלת בית ספר תיכון                                     </t>
  </si>
  <si>
    <t xml:space="preserve">  T425 </t>
  </si>
  <si>
    <t xml:space="preserve"> מנהל/מנהלת חנות                                              </t>
  </si>
  <si>
    <t xml:space="preserve">  T426 </t>
  </si>
  <si>
    <t xml:space="preserve"> כח עזר בבי"ח                                                 </t>
  </si>
  <si>
    <t xml:space="preserve">  T428 </t>
  </si>
  <si>
    <t xml:space="preserve"> נהג/נהגת גורר/גוררת                                          </t>
  </si>
  <si>
    <t xml:space="preserve">  T429 </t>
  </si>
  <si>
    <t xml:space="preserve"> טכנאי/טכנאית מכונות בתע"ש                                    </t>
  </si>
  <si>
    <t xml:space="preserve">  T430 </t>
  </si>
  <si>
    <t xml:space="preserve"> ביולוג/ביולוגית                                              </t>
  </si>
  <si>
    <t xml:space="preserve">  T431 </t>
  </si>
  <si>
    <t xml:space="preserve"> טכנאי/טכנאית מערכת לכיבוי אש (מילוי                          </t>
  </si>
  <si>
    <t xml:space="preserve">  T432 </t>
  </si>
  <si>
    <t xml:space="preserve"> חובש/חובשת           (פאראמדיק)                              </t>
  </si>
  <si>
    <t xml:space="preserve">  T434 </t>
  </si>
  <si>
    <t xml:space="preserve"> מלגזן/מלגזנית במחצבה                                         </t>
  </si>
  <si>
    <t xml:space="preserve">  T435 </t>
  </si>
  <si>
    <t xml:space="preserve"> שמאי                                                         </t>
  </si>
  <si>
    <t xml:space="preserve">  T436 </t>
  </si>
  <si>
    <t xml:space="preserve"> עמיל מכס                                                     </t>
  </si>
  <si>
    <t xml:space="preserve">  T437 </t>
  </si>
  <si>
    <t xml:space="preserve"> טכנאי/טכנאית מנועי סילון (לא מוטס)                           </t>
  </si>
  <si>
    <t xml:space="preserve">  T438 </t>
  </si>
  <si>
    <t xml:space="preserve"> מייצר קרטון                                                  </t>
  </si>
  <si>
    <t xml:space="preserve">  T439 </t>
  </si>
  <si>
    <t xml:space="preserve"> רופא/רופאה נשים                                              </t>
  </si>
  <si>
    <t xml:space="preserve">  T440 </t>
  </si>
  <si>
    <t xml:space="preserve"> בעל חנות                                                     </t>
  </si>
  <si>
    <t xml:space="preserve">  T441 </t>
  </si>
  <si>
    <t xml:space="preserve"> מנהל/מנהלת בית קפה                                           </t>
  </si>
  <si>
    <t xml:space="preserve">  T442 </t>
  </si>
  <si>
    <t xml:space="preserve"> מקליט/מקליטה קול בטלויזיה                                    </t>
  </si>
  <si>
    <t xml:space="preserve">  T443 </t>
  </si>
  <si>
    <t xml:space="preserve"> יצרן/יצרנית בגדים                                            </t>
  </si>
  <si>
    <t xml:space="preserve">  T444 </t>
  </si>
  <si>
    <t xml:space="preserve"> חשמלאי/חשמלאית מטוסים                                        </t>
  </si>
  <si>
    <t xml:space="preserve">  T445 </t>
  </si>
  <si>
    <t xml:space="preserve"> מזנונאי/מזנונאית                                             </t>
  </si>
  <si>
    <t xml:space="preserve">  T446 </t>
  </si>
  <si>
    <t xml:space="preserve"> מורה לתאטרון                                                 </t>
  </si>
  <si>
    <t xml:space="preserve">  T447 </t>
  </si>
  <si>
    <t xml:space="preserve"> מתמטיקאי/מתמטיקאית                                           </t>
  </si>
  <si>
    <t xml:space="preserve">  T448 </t>
  </si>
  <si>
    <t xml:space="preserve"> מנהל/מנהלת מפעל טקסטיל     (עובד)                            </t>
  </si>
  <si>
    <t xml:space="preserve">  T449 </t>
  </si>
  <si>
    <t xml:space="preserve"> טכנאי/טכנאית שרות מיכשור חשמילי בית                          </t>
  </si>
  <si>
    <t xml:space="preserve">  T451 </t>
  </si>
  <si>
    <t xml:space="preserve"> אופטיקאי/אופטימטריסט                                         </t>
  </si>
  <si>
    <t xml:space="preserve">  T452 </t>
  </si>
  <si>
    <t xml:space="preserve"> אלחוטאי קרקע                                                 </t>
  </si>
  <si>
    <t xml:space="preserve">  T454 </t>
  </si>
  <si>
    <t xml:space="preserve"> גלישה אוירית במועדון                                         </t>
  </si>
  <si>
    <t xml:space="preserve">  T455 </t>
  </si>
  <si>
    <t xml:space="preserve"> גלישה אוירית פרטי                                            </t>
  </si>
  <si>
    <t xml:space="preserve">  T456 </t>
  </si>
  <si>
    <t xml:space="preserve"> גלשן רוח ימי                                                 </t>
  </si>
  <si>
    <t xml:space="preserve">  T457 </t>
  </si>
  <si>
    <t xml:space="preserve"> גולש הרים                                                    </t>
  </si>
  <si>
    <t xml:space="preserve">  T458 </t>
  </si>
  <si>
    <t xml:space="preserve"> דאיה תחביב                                                   </t>
  </si>
  <si>
    <t xml:space="preserve">  T459 </t>
  </si>
  <si>
    <t xml:space="preserve"> הנדסאי/הנדסאית  אלקטרוניקה                                   </t>
  </si>
  <si>
    <t xml:space="preserve">  T460 </t>
  </si>
  <si>
    <t xml:space="preserve"> הנדסאי מכונות                                                </t>
  </si>
  <si>
    <t xml:space="preserve">  T461 </t>
  </si>
  <si>
    <t xml:space="preserve"> הנדסאי ייצור                                                 </t>
  </si>
  <si>
    <t xml:space="preserve">  T462 </t>
  </si>
  <si>
    <t xml:space="preserve"> הנדסאי בנין (במשרד)                                          </t>
  </si>
  <si>
    <t xml:space="preserve">  T463 </t>
  </si>
  <si>
    <t xml:space="preserve"> הנדסאי בנין (בשטח)                                           </t>
  </si>
  <si>
    <t xml:space="preserve">  T464 </t>
  </si>
  <si>
    <t xml:space="preserve"> הנדסאי חשמל (במשרד)                                          </t>
  </si>
  <si>
    <t xml:space="preserve">  T465 </t>
  </si>
  <si>
    <t xml:space="preserve"> הנדסאי חשמל (בשטח)                                           </t>
  </si>
  <si>
    <t xml:space="preserve">  T466 </t>
  </si>
  <si>
    <t xml:space="preserve"> זבן/זבנית                                                    </t>
  </si>
  <si>
    <t xml:space="preserve">  T467 </t>
  </si>
  <si>
    <t xml:space="preserve"> חייט                                                         </t>
  </si>
  <si>
    <t xml:space="preserve">  T468 </t>
  </si>
  <si>
    <t xml:space="preserve"> טכנאי מיכון משרדי                                            </t>
  </si>
  <si>
    <t xml:space="preserve">  T471 </t>
  </si>
  <si>
    <t xml:space="preserve"> ליפוף מנועים                                                 </t>
  </si>
  <si>
    <t xml:space="preserve">  T472 </t>
  </si>
  <si>
    <t xml:space="preserve"> מאלף כלבים                                                   </t>
  </si>
  <si>
    <t xml:space="preserve">  T473 </t>
  </si>
  <si>
    <t xml:space="preserve"> מאבטח עם נשק                                                 </t>
  </si>
  <si>
    <t xml:space="preserve">  T474 </t>
  </si>
  <si>
    <t xml:space="preserve"> מאבטח מועדון לילה                                            </t>
  </si>
  <si>
    <t xml:space="preserve">  T475 </t>
  </si>
  <si>
    <t xml:space="preserve"> מגלה עתידות                                                  </t>
  </si>
  <si>
    <t xml:space="preserve">  T478 </t>
  </si>
  <si>
    <t xml:space="preserve"> מטאורולוג                                                    </t>
  </si>
  <si>
    <t xml:space="preserve">  T479 </t>
  </si>
  <si>
    <t xml:space="preserve"> מנהל/מנהלת חשבונות                                           </t>
  </si>
  <si>
    <t xml:space="preserve">  T481 </t>
  </si>
  <si>
    <t xml:space="preserve"> מפעיל מתקן                                                   </t>
  </si>
  <si>
    <t xml:space="preserve">  T482 </t>
  </si>
  <si>
    <t xml:space="preserve"> מפעיל מתקן כימי                                              </t>
  </si>
  <si>
    <t xml:space="preserve">  T483 </t>
  </si>
  <si>
    <t xml:space="preserve"> מפעיל בקרה                                                   </t>
  </si>
  <si>
    <t xml:space="preserve">  T484 </t>
  </si>
  <si>
    <t xml:space="preserve"> מרצה (באוניברסיטה)                                           </t>
  </si>
  <si>
    <t xml:space="preserve">  T485 </t>
  </si>
  <si>
    <t xml:space="preserve"> משרטט                                                        </t>
  </si>
  <si>
    <t xml:space="preserve">  T486 </t>
  </si>
  <si>
    <t xml:space="preserve"> מתכנת/מתכנתת                                                 </t>
  </si>
  <si>
    <t xml:space="preserve">  T487 </t>
  </si>
  <si>
    <t xml:space="preserve"> מציל מקצועי                                                  </t>
  </si>
  <si>
    <t xml:space="preserve">  T488 </t>
  </si>
  <si>
    <t xml:space="preserve"> מדריך גודו עם מקצוע נוסף                                     </t>
  </si>
  <si>
    <t xml:space="preserve">  T489 </t>
  </si>
  <si>
    <t xml:space="preserve"> מדריך רכיבה על סוסים                                         </t>
  </si>
  <si>
    <t xml:space="preserve">  T490 </t>
  </si>
  <si>
    <t xml:space="preserve"> מתקן צמיגים                                                  </t>
  </si>
  <si>
    <t xml:space="preserve">  T492 </t>
  </si>
  <si>
    <t xml:space="preserve"> מתקן מצבות                                                   </t>
  </si>
  <si>
    <t xml:space="preserve">  T493 </t>
  </si>
  <si>
    <t xml:space="preserve"> נהג גרר                                                      </t>
  </si>
  <si>
    <t xml:space="preserve">  T494 </t>
  </si>
  <si>
    <t xml:space="preserve"> נהג קטר                                                      </t>
  </si>
  <si>
    <t xml:space="preserve">  T495 </t>
  </si>
  <si>
    <t xml:space="preserve"> נשק                                                          </t>
  </si>
  <si>
    <t xml:space="preserve">  T496 </t>
  </si>
  <si>
    <t xml:space="preserve"> נהג אמבולנס                                                  </t>
  </si>
  <si>
    <t xml:space="preserve">  T497 </t>
  </si>
  <si>
    <t xml:space="preserve"> ספרן/ספרנית                                                  </t>
  </si>
  <si>
    <t xml:space="preserve">  T498 </t>
  </si>
  <si>
    <t xml:space="preserve"> סקי שלג                                                      </t>
  </si>
  <si>
    <t xml:space="preserve">  T499 </t>
  </si>
  <si>
    <t xml:space="preserve"> סקי מים                                                      </t>
  </si>
  <si>
    <t xml:space="preserve">  T500 </t>
  </si>
  <si>
    <t xml:space="preserve"> טייס                                                         </t>
  </si>
  <si>
    <t xml:space="preserve">  T501 </t>
  </si>
  <si>
    <t xml:space="preserve"> מוהל                                                         </t>
  </si>
  <si>
    <t xml:space="preserve">  T502 </t>
  </si>
  <si>
    <t xml:space="preserve"> בודק בטון                                                    </t>
  </si>
  <si>
    <t xml:space="preserve">  T503 </t>
  </si>
  <si>
    <t xml:space="preserve"> מנהל מועדון לילה                                             </t>
  </si>
  <si>
    <t xml:space="preserve">  T505 </t>
  </si>
  <si>
    <t xml:space="preserve"> גזבר                                                         </t>
  </si>
  <si>
    <t xml:space="preserve">  T506 </t>
  </si>
  <si>
    <t xml:space="preserve"> מפקח תנועה נוסע                                              </t>
  </si>
  <si>
    <t xml:space="preserve">  T507 </t>
  </si>
  <si>
    <t xml:space="preserve"> מכשירן/מכשירנית אופטי                                        </t>
  </si>
  <si>
    <t xml:space="preserve">  T508 </t>
  </si>
  <si>
    <t xml:space="preserve"> משתיל שיער                                                   </t>
  </si>
  <si>
    <t xml:space="preserve">  T509 </t>
  </si>
  <si>
    <t xml:space="preserve"> מרכיב  במפעל לאלקטרוניקה                                     </t>
  </si>
  <si>
    <t xml:space="preserve">  T510 </t>
  </si>
  <si>
    <t xml:space="preserve"> טבח                                                          </t>
  </si>
  <si>
    <t xml:space="preserve">  T511 </t>
  </si>
  <si>
    <t xml:space="preserve"> שף                                                           </t>
  </si>
  <si>
    <t xml:space="preserve">  T512 </t>
  </si>
  <si>
    <t xml:space="preserve"> מנהל/מנהלת מרכז מבקרים                                       </t>
  </si>
  <si>
    <t xml:space="preserve">  T513 </t>
  </si>
  <si>
    <t xml:space="preserve"> מבצע בבורסה                                                  </t>
  </si>
  <si>
    <t xml:space="preserve">  T514 </t>
  </si>
  <si>
    <t xml:space="preserve"> מנהל מכון העתקות                                             </t>
  </si>
  <si>
    <t xml:space="preserve">  T515 </t>
  </si>
  <si>
    <t xml:space="preserve"> מנהל אירועים                                                 </t>
  </si>
  <si>
    <t xml:space="preserve">  T516 </t>
  </si>
  <si>
    <t xml:space="preserve"> מנהל סוכנות רכב                                              </t>
  </si>
  <si>
    <t xml:space="preserve">  T517 </t>
  </si>
  <si>
    <t xml:space="preserve"> מנהל משמרת                                                   </t>
  </si>
  <si>
    <t xml:space="preserve">  T518 </t>
  </si>
  <si>
    <t xml:space="preserve"> הפקת דפוס ממוחשב                                             </t>
  </si>
  <si>
    <t xml:space="preserve">  T519 </t>
  </si>
  <si>
    <t xml:space="preserve"> מנהל הרכבות רהיטים                                           </t>
  </si>
  <si>
    <t xml:space="preserve">  T520 </t>
  </si>
  <si>
    <t xml:space="preserve"> מלצר                                                         </t>
  </si>
  <si>
    <t xml:space="preserve">  T521 </t>
  </si>
  <si>
    <t xml:space="preserve"> מגדל פרחים                                                   </t>
  </si>
  <si>
    <t xml:space="preserve">  T523 </t>
  </si>
  <si>
    <t xml:space="preserve"> מנהל פניות הציבור                                            </t>
  </si>
  <si>
    <t xml:space="preserve">  T524 </t>
  </si>
  <si>
    <t xml:space="preserve"> אב בית                                                       </t>
  </si>
  <si>
    <t xml:space="preserve">  T525 </t>
  </si>
  <si>
    <t xml:space="preserve"> מנהל בית ספר                                                 </t>
  </si>
  <si>
    <t xml:space="preserve">  T526 </t>
  </si>
  <si>
    <t xml:space="preserve"> מנהל קריאטיבי                                                </t>
  </si>
  <si>
    <t xml:space="preserve">  T527 </t>
  </si>
  <si>
    <t xml:space="preserve"> סדרן עבודה                                                   </t>
  </si>
  <si>
    <t xml:space="preserve">  T528 </t>
  </si>
  <si>
    <t xml:space="preserve"> סייעת בחינוך המיוחד                                          </t>
  </si>
  <si>
    <t xml:space="preserve">  T529 </t>
  </si>
  <si>
    <t xml:space="preserve"> מדריכת ריקודי עם                                             </t>
  </si>
  <si>
    <t xml:space="preserve">  T530 </t>
  </si>
  <si>
    <t xml:space="preserve"> מדריכה חברתית/מדריך חברתי                                    </t>
  </si>
  <si>
    <t xml:space="preserve">  T531 </t>
  </si>
  <si>
    <t xml:space="preserve"> מפעיל מכונות                                                 </t>
  </si>
  <si>
    <t xml:space="preserve">  T532 </t>
  </si>
  <si>
    <t xml:space="preserve"> פסל/פסלת                                                     </t>
  </si>
  <si>
    <t xml:space="preserve">  T533 </t>
  </si>
  <si>
    <t xml:space="preserve"> מהנדס/מהנדסת כימיה לא בתעשיה                                 </t>
  </si>
  <si>
    <t xml:space="preserve">  T534 </t>
  </si>
  <si>
    <t xml:space="preserve"> רופא/רופאה מחקר במעבדה                                       </t>
  </si>
  <si>
    <t xml:space="preserve">  T535 </t>
  </si>
  <si>
    <t xml:space="preserve"> פועל                                                         </t>
  </si>
  <si>
    <t xml:space="preserve">  T537 </t>
  </si>
  <si>
    <t xml:space="preserve"> ממסגר/ממסגרת תמונות                                          </t>
  </si>
  <si>
    <t xml:space="preserve">  T539 </t>
  </si>
  <si>
    <t xml:space="preserve"> חבר כנסת                                                     </t>
  </si>
  <si>
    <t xml:space="preserve">  T540 </t>
  </si>
  <si>
    <t xml:space="preserve"> חבלן שמוש בחומר נפץ                                          </t>
  </si>
  <si>
    <t xml:space="preserve">  T541 </t>
  </si>
  <si>
    <t xml:space="preserve"> עורך עיתון                                                   </t>
  </si>
  <si>
    <t xml:space="preserve">  T542 </t>
  </si>
  <si>
    <t xml:space="preserve"> הנדסאי/הנדסאית מכניקה                                        </t>
  </si>
  <si>
    <t xml:space="preserve">  T543 </t>
  </si>
  <si>
    <t xml:space="preserve"> מבקר/מבקרת באגד                                              </t>
  </si>
  <si>
    <t xml:space="preserve">  T545 </t>
  </si>
  <si>
    <t xml:space="preserve"> מלביש/מלבישה                                                 </t>
  </si>
  <si>
    <t xml:space="preserve">  T546 </t>
  </si>
  <si>
    <t xml:space="preserve"> חוקר/חוקרת גנטי                                              </t>
  </si>
  <si>
    <t xml:space="preserve">  T549 </t>
  </si>
  <si>
    <t xml:space="preserve"> בונה מזרקות      (ללא חשמל)                                  </t>
  </si>
  <si>
    <t xml:space="preserve">  T550 </t>
  </si>
  <si>
    <t xml:space="preserve"> מעבד/מעבדת שיש                                               </t>
  </si>
  <si>
    <t xml:space="preserve">  T551 </t>
  </si>
  <si>
    <t xml:space="preserve"> וולקניסט                                                     </t>
  </si>
  <si>
    <t xml:space="preserve">  T552 </t>
  </si>
  <si>
    <t xml:space="preserve"> פסנתרן/פסנתרנית                                              </t>
  </si>
  <si>
    <t xml:space="preserve">  T553 </t>
  </si>
  <si>
    <t xml:space="preserve"> מוכס/מוכסת                                                   </t>
  </si>
  <si>
    <t xml:space="preserve">  T554 </t>
  </si>
  <si>
    <t xml:space="preserve"> שוזר/שוזרת פרחים                                             </t>
  </si>
  <si>
    <t xml:space="preserve">  T555 </t>
  </si>
  <si>
    <t xml:space="preserve"> רכז/ת הסברה וחינוך                                           </t>
  </si>
  <si>
    <t xml:space="preserve">  T556 </t>
  </si>
  <si>
    <t xml:space="preserve"> רופא/רופאה ניורולוג/נוירולוגית                               </t>
  </si>
  <si>
    <t xml:space="preserve">  T557 </t>
  </si>
  <si>
    <t xml:space="preserve"> מנהל/מנהלת איזורית                                           </t>
  </si>
  <si>
    <t xml:space="preserve">  T558 </t>
  </si>
  <si>
    <t xml:space="preserve"> מחזאי/ת                                                      </t>
  </si>
  <si>
    <t xml:space="preserve">  T559 </t>
  </si>
  <si>
    <t xml:space="preserve"> מנהל/מנהלת פאב                                               </t>
  </si>
  <si>
    <t xml:space="preserve">  T560 </t>
  </si>
  <si>
    <t xml:space="preserve"> הנדסאי דפוס                                                  </t>
  </si>
  <si>
    <t xml:space="preserve">  T563 </t>
  </si>
  <si>
    <t xml:space="preserve"> קבלן גבס                                                     </t>
  </si>
  <si>
    <t xml:space="preserve">  T564 </t>
  </si>
  <si>
    <t xml:space="preserve"> קבלן עבודות איטום                                            </t>
  </si>
  <si>
    <t xml:space="preserve">  T565 </t>
  </si>
  <si>
    <t xml:space="preserve"> קבלן ריצוף                                                   </t>
  </si>
  <si>
    <t xml:space="preserve"> תאורן                                                        </t>
  </si>
  <si>
    <t xml:space="preserve">  T567 </t>
  </si>
  <si>
    <t xml:space="preserve"> איש תחזוקה אנטנות תקשורת                                     </t>
  </si>
  <si>
    <t xml:space="preserve">  T568 </t>
  </si>
  <si>
    <t xml:space="preserve"> מתקן מכונות תפירה                                            </t>
  </si>
  <si>
    <t xml:space="preserve">  T569 </t>
  </si>
  <si>
    <t xml:space="preserve"> איש/ת תקשורת                                                 </t>
  </si>
  <si>
    <t xml:space="preserve">  T570 </t>
  </si>
  <si>
    <t xml:space="preserve"> בלש                                                          </t>
  </si>
  <si>
    <t xml:space="preserve">  T571 </t>
  </si>
  <si>
    <t xml:space="preserve"> כבאי                                                         </t>
  </si>
  <si>
    <t xml:space="preserve">  T572 </t>
  </si>
  <si>
    <t xml:space="preserve"> סוהר                                                         </t>
  </si>
  <si>
    <t xml:space="preserve">  T573 </t>
  </si>
  <si>
    <t xml:space="preserve"> שומר בלי נשק                                                 </t>
  </si>
  <si>
    <t xml:space="preserve">  T574 </t>
  </si>
  <si>
    <t xml:space="preserve"> מנהל משאבי אנוש                                              </t>
  </si>
  <si>
    <t xml:space="preserve">  T575 </t>
  </si>
  <si>
    <t xml:space="preserve"> מנהל בית מדרש                                                </t>
  </si>
  <si>
    <t xml:space="preserve">  T578 </t>
  </si>
  <si>
    <t xml:space="preserve"> צבע/ית מעליות                                                </t>
  </si>
  <si>
    <t xml:space="preserve">  T580 </t>
  </si>
  <si>
    <t xml:space="preserve"> דייל אויר                                                    </t>
  </si>
  <si>
    <t xml:space="preserve">  T581 </t>
  </si>
  <si>
    <t xml:space="preserve"> מדריך סיורים או תיירים                                       </t>
  </si>
  <si>
    <t xml:space="preserve">  T582 </t>
  </si>
  <si>
    <t xml:space="preserve"> דוגמן/דוגמנית                                                </t>
  </si>
  <si>
    <t xml:space="preserve">  T583 </t>
  </si>
  <si>
    <t xml:space="preserve"> בונה מצבות (כולל התקנה)                                      </t>
  </si>
  <si>
    <t xml:space="preserve">  T584 </t>
  </si>
  <si>
    <t xml:space="preserve"> דייל/דיילת קרקע                                              </t>
  </si>
  <si>
    <t xml:space="preserve">  T585 </t>
  </si>
  <si>
    <t xml:space="preserve"> מנהל/מנהלת חניון                                             </t>
  </si>
  <si>
    <t xml:space="preserve">  T586 </t>
  </si>
  <si>
    <t xml:space="preserve"> כלכלן/כלכלנית                                                </t>
  </si>
  <si>
    <t xml:space="preserve">  T587 </t>
  </si>
  <si>
    <t xml:space="preserve"> איש/אשת עסקים                                                </t>
  </si>
  <si>
    <t xml:space="preserve">  T589 </t>
  </si>
  <si>
    <t xml:space="preserve"> מדען/מדענית                                                  </t>
  </si>
  <si>
    <t xml:space="preserve">  T590 </t>
  </si>
  <si>
    <t xml:space="preserve"> משורר/משוררת                                                 </t>
  </si>
  <si>
    <t xml:space="preserve">  T592 </t>
  </si>
  <si>
    <t xml:space="preserve"> טווה                                                         </t>
  </si>
  <si>
    <t xml:space="preserve"> אוסף אשפה                                                    </t>
  </si>
  <si>
    <t xml:space="preserve">  T594 </t>
  </si>
  <si>
    <t xml:space="preserve"> עובד/עובדת מחקר ביולוגי                                      </t>
  </si>
  <si>
    <t xml:space="preserve">  T595 </t>
  </si>
  <si>
    <t xml:space="preserve"> טלף/טלפית  בקר                                               </t>
  </si>
  <si>
    <t xml:space="preserve">  T596 </t>
  </si>
  <si>
    <t xml:space="preserve"> יועץ/יועצת מעמד אישי                                         </t>
  </si>
  <si>
    <t xml:space="preserve">  T597 </t>
  </si>
  <si>
    <t xml:space="preserve"> מתקין/מתקינה מערכות כיבוי אש ועשן                            </t>
  </si>
  <si>
    <t xml:space="preserve">  T598 </t>
  </si>
  <si>
    <t xml:space="preserve"> סדרן                                                         </t>
  </si>
  <si>
    <t xml:space="preserve">  T599 </t>
  </si>
  <si>
    <t xml:space="preserve"> מלווה נכה צה"ל                                               </t>
  </si>
  <si>
    <t xml:space="preserve">  T600 </t>
  </si>
  <si>
    <t xml:space="preserve"> מאייר/מאיירת ספרים                                           </t>
  </si>
  <si>
    <t xml:space="preserve">  T601 </t>
  </si>
  <si>
    <t xml:space="preserve"> כותב סתם                                                     </t>
  </si>
  <si>
    <t xml:space="preserve">  T602 </t>
  </si>
  <si>
    <t xml:space="preserve"> מאמן/מאמנת כדורגל                                            </t>
  </si>
  <si>
    <t xml:space="preserve"> חקלאי ללא שמוש בציוד כבד                                     </t>
  </si>
  <si>
    <t xml:space="preserve">  T604 </t>
  </si>
  <si>
    <t xml:space="preserve"> רועה צאן                                                     </t>
  </si>
  <si>
    <t xml:space="preserve">  T605 </t>
  </si>
  <si>
    <t xml:space="preserve"> מנהל/מנהלת עבודה ברזל בנין                                   </t>
  </si>
  <si>
    <t xml:space="preserve">  T606 </t>
  </si>
  <si>
    <t xml:space="preserve"> רופא/רופאה מרדים/מרדימה                                      </t>
  </si>
  <si>
    <t xml:space="preserve">  T607 </t>
  </si>
  <si>
    <t xml:space="preserve"> טכנאי/טכנאית נוף                                             </t>
  </si>
  <si>
    <t xml:space="preserve">  T608 </t>
  </si>
  <si>
    <t xml:space="preserve"> נהג מוביל טנקים                                              </t>
  </si>
  <si>
    <t xml:space="preserve">  T609 </t>
  </si>
  <si>
    <t xml:space="preserve"> מהנדס כמיה חומרים רעילים                                     </t>
  </si>
  <si>
    <t xml:space="preserve">  T611 </t>
  </si>
  <si>
    <t xml:space="preserve"> מדריך ירי                                                    </t>
  </si>
  <si>
    <t xml:space="preserve">  T613 </t>
  </si>
  <si>
    <t xml:space="preserve"> טכנאי/טכנאית כימיה                                           </t>
  </si>
  <si>
    <t xml:space="preserve">  T614 </t>
  </si>
  <si>
    <t xml:space="preserve"> סוקר/ת                                                       </t>
  </si>
  <si>
    <t xml:space="preserve">  T615 </t>
  </si>
  <si>
    <t xml:space="preserve"> תזונאי/תזונאית בעלי חיים                                     </t>
  </si>
  <si>
    <t xml:space="preserve">  T617 </t>
  </si>
  <si>
    <t xml:space="preserve"> הנדסאי/הנדסאית כימיה                                         </t>
  </si>
  <si>
    <t xml:space="preserve">  T618 </t>
  </si>
  <si>
    <t xml:space="preserve"> סוכן/סוכנת טקסטיל                                            </t>
  </si>
  <si>
    <t xml:space="preserve">  T619 </t>
  </si>
  <si>
    <t xml:space="preserve"> מהנדס/מהנדסת תעשיה וניהול                                    </t>
  </si>
  <si>
    <t xml:space="preserve">  T620 </t>
  </si>
  <si>
    <t xml:space="preserve"> תחקירן/תחקירנית בעיתון                                       </t>
  </si>
  <si>
    <t xml:space="preserve">  T622 </t>
  </si>
  <si>
    <t xml:space="preserve"> גמולוג                                                       </t>
  </si>
  <si>
    <t xml:space="preserve">  T623 </t>
  </si>
  <si>
    <t xml:space="preserve"> בוקר                                                         </t>
  </si>
  <si>
    <t xml:space="preserve">  T624 </t>
  </si>
  <si>
    <t xml:space="preserve"> ברוקר בבורסה                                                 </t>
  </si>
  <si>
    <t xml:space="preserve">  T625 </t>
  </si>
  <si>
    <t xml:space="preserve"> לולן                                                         </t>
  </si>
  <si>
    <t xml:space="preserve">  T627 </t>
  </si>
  <si>
    <t xml:space="preserve"> בעל/בעלת גלריה                                               </t>
  </si>
  <si>
    <t xml:space="preserve">  T629 </t>
  </si>
  <si>
    <t xml:space="preserve"> קברניט                                                       </t>
  </si>
  <si>
    <t xml:space="preserve">  T630 </t>
  </si>
  <si>
    <t xml:space="preserve"> דייג בים                                                     </t>
  </si>
  <si>
    <t xml:space="preserve">  T631 </t>
  </si>
  <si>
    <t xml:space="preserve"> תקליטן                                                       </t>
  </si>
  <si>
    <t xml:space="preserve">  T632 </t>
  </si>
  <si>
    <t xml:space="preserve"> סמנכ"ל חברת טקסטיל                                           </t>
  </si>
  <si>
    <t xml:space="preserve">  T633 </t>
  </si>
  <si>
    <t xml:space="preserve"> מנהל/מנהלת עבודות ופיתוח  (בשטח)                             </t>
  </si>
  <si>
    <t xml:space="preserve">  T634 </t>
  </si>
  <si>
    <t xml:space="preserve"> קבלן/קבלנית , פקוח עבודות עפר                                </t>
  </si>
  <si>
    <t xml:space="preserve">  T635 </t>
  </si>
  <si>
    <t xml:space="preserve"> מנהל/מנהלת מכבסה        (עובד)                               </t>
  </si>
  <si>
    <t xml:space="preserve">  T636 </t>
  </si>
  <si>
    <t xml:space="preserve"> אחראי/אחראית חדר אוכל                                        </t>
  </si>
  <si>
    <t xml:space="preserve">  T637 </t>
  </si>
  <si>
    <t xml:space="preserve"> מלחים/מלחימה במעבדת אלקטרוניקה                               </t>
  </si>
  <si>
    <t xml:space="preserve"> חקלאי עם שימוש בציוד כבד                                     </t>
  </si>
  <si>
    <t xml:space="preserve">  T641 </t>
  </si>
  <si>
    <t xml:space="preserve"> איש/אשת יחסי ציבור                                           </t>
  </si>
  <si>
    <t xml:space="preserve">  T642 </t>
  </si>
  <si>
    <t xml:space="preserve"> מפרק ומרכיב גרוטאות                                          </t>
  </si>
  <si>
    <t xml:space="preserve">  T644 </t>
  </si>
  <si>
    <t xml:space="preserve"> עובד/ת משרד+שליחויות                                         </t>
  </si>
  <si>
    <t xml:space="preserve">  T645 </t>
  </si>
  <si>
    <t xml:space="preserve"> דוקומנטר/דוקומנטרית                                          </t>
  </si>
  <si>
    <t xml:space="preserve">  T646 </t>
  </si>
  <si>
    <t xml:space="preserve"> שוטף/שוטפת מכוניות                                           </t>
  </si>
  <si>
    <t xml:space="preserve">  T647 </t>
  </si>
  <si>
    <t xml:space="preserve"> ריתמיקאי/ריתמיקאית                                           </t>
  </si>
  <si>
    <t xml:space="preserve">  T648 </t>
  </si>
  <si>
    <t xml:space="preserve"> בונה רכיבי מנוע למטוסים                                      </t>
  </si>
  <si>
    <t xml:space="preserve">  T649 </t>
  </si>
  <si>
    <t xml:space="preserve"> יועץ/יועצת שיפור איכות החיים                                 </t>
  </si>
  <si>
    <t xml:space="preserve">  T650 </t>
  </si>
  <si>
    <t xml:space="preserve"> חשמלאי קרור                                                  </t>
  </si>
  <si>
    <t xml:space="preserve">  T651 </t>
  </si>
  <si>
    <t xml:space="preserve"> עובד מוזייקה                                                 </t>
  </si>
  <si>
    <t xml:space="preserve">  T652 </t>
  </si>
  <si>
    <t xml:space="preserve"> מאמן/מאמנת כדורסל                                            </t>
  </si>
  <si>
    <t xml:space="preserve">  T654 </t>
  </si>
  <si>
    <t xml:space="preserve"> רופא/ה אורולוג/ית                                            </t>
  </si>
  <si>
    <t xml:space="preserve">  T655 </t>
  </si>
  <si>
    <t xml:space="preserve"> רופא/רופאה קרדיולוג/קרדיאולוגית                              </t>
  </si>
  <si>
    <t xml:space="preserve">  T657 </t>
  </si>
  <si>
    <t xml:space="preserve"> מדעי התנהגות ניהול ויעוץ                                     </t>
  </si>
  <si>
    <t xml:space="preserve">  T658 </t>
  </si>
  <si>
    <t xml:space="preserve"> אוצר/אוצרת מוזאונים                                          </t>
  </si>
  <si>
    <t xml:space="preserve">  T659 </t>
  </si>
  <si>
    <t xml:space="preserve"> מנהל יצור מפעל אזעקות                                        </t>
  </si>
  <si>
    <t xml:space="preserve">  T660 </t>
  </si>
  <si>
    <t xml:space="preserve"> מנהל/מנהלת קשרי חוץ                                          </t>
  </si>
  <si>
    <t xml:space="preserve">  T661 </t>
  </si>
  <si>
    <t xml:space="preserve"> רפתן/רפתנית                                                  </t>
  </si>
  <si>
    <t xml:space="preserve">  T662 </t>
  </si>
  <si>
    <t xml:space="preserve"> מדריך/מדריכת מחשבים                                          </t>
  </si>
  <si>
    <t xml:space="preserve">  T663 </t>
  </si>
  <si>
    <t xml:space="preserve"> גנטיקאי/גנטיקאית                                             </t>
  </si>
  <si>
    <t xml:space="preserve">  T664 </t>
  </si>
  <si>
    <t xml:space="preserve"> נהג/מחלק כימיקלים ושמנים                                     </t>
  </si>
  <si>
    <t xml:space="preserve">  T666 </t>
  </si>
  <si>
    <t xml:space="preserve"> קופירייטר/קופירייטרית                                        </t>
  </si>
  <si>
    <t xml:space="preserve">  T667 </t>
  </si>
  <si>
    <t xml:space="preserve"> עובד/עובדת בנמל מונה מכולות                                  </t>
  </si>
  <si>
    <t xml:space="preserve">  T668 </t>
  </si>
  <si>
    <t xml:space="preserve"> מהנדס/מהנדסת כבישים בשטח                                     </t>
  </si>
  <si>
    <t xml:space="preserve">  T669 </t>
  </si>
  <si>
    <t xml:space="preserve"> עובד/עובדת עבודות שעווה                                      </t>
  </si>
  <si>
    <t xml:space="preserve">  T670 </t>
  </si>
  <si>
    <t xml:space="preserve"> נגן/נגנית צ'לו                                               </t>
  </si>
  <si>
    <t xml:space="preserve">  T671 </t>
  </si>
  <si>
    <t xml:space="preserve"> אסיסטנט/אסיסטנטית לקוסם                                      </t>
  </si>
  <si>
    <t xml:space="preserve">  T672 </t>
  </si>
  <si>
    <t xml:space="preserve"> מרכיב/מרכיבה קירות זכוכית לבנין                              </t>
  </si>
  <si>
    <t xml:space="preserve">  T673 </t>
  </si>
  <si>
    <t xml:space="preserve"> מהנדס/מהנדסת מפעיל/מפעילה מכונות                             </t>
  </si>
  <si>
    <t xml:space="preserve">  T674 </t>
  </si>
  <si>
    <t xml:space="preserve"> סוכן/סוכנת מכירות נוסע/ת                                     </t>
  </si>
  <si>
    <t xml:space="preserve">  T675 </t>
  </si>
  <si>
    <t xml:space="preserve"> מנהל/מנהלת ייצור          (במשרד)                            </t>
  </si>
  <si>
    <t xml:space="preserve">  T676 </t>
  </si>
  <si>
    <t xml:space="preserve"> מבקר/מבקרת איכות                                             </t>
  </si>
  <si>
    <t xml:space="preserve">  T677 </t>
  </si>
  <si>
    <t xml:space="preserve"> טכנאי/טכנאית זיהוי פלילי במשטרה                              </t>
  </si>
  <si>
    <t xml:space="preserve">  T678 </t>
  </si>
  <si>
    <t xml:space="preserve"> מעצב/מעצבת רהיטים                                            </t>
  </si>
  <si>
    <t xml:space="preserve">  T679 </t>
  </si>
  <si>
    <t xml:space="preserve"> צלם/צלמת קולנוע                                              </t>
  </si>
  <si>
    <t xml:space="preserve">  T680 </t>
  </si>
  <si>
    <t xml:space="preserve"> ראש עיר                                                      </t>
  </si>
  <si>
    <t xml:space="preserve">  T681 </t>
  </si>
  <si>
    <t xml:space="preserve"> שליח                                                         </t>
  </si>
  <si>
    <t xml:space="preserve">  T683 </t>
  </si>
  <si>
    <t xml:space="preserve"> כומר                                                         </t>
  </si>
  <si>
    <t xml:space="preserve">  T686 </t>
  </si>
  <si>
    <t xml:space="preserve"> מתקין ויצרן תריסים וחלונות                                   </t>
  </si>
  <si>
    <t xml:space="preserve">  T688 </t>
  </si>
  <si>
    <t xml:space="preserve"> חלפן כספים מאושר  (בעל משרד)                                 </t>
  </si>
  <si>
    <t xml:space="preserve">  T689 </t>
  </si>
  <si>
    <t xml:space="preserve"> טכנאי/טכנאית מכונות תפירה                                    </t>
  </si>
  <si>
    <t xml:space="preserve">  T690 </t>
  </si>
  <si>
    <t xml:space="preserve"> טכנאי/טכנאית מכונות חליבה                                    </t>
  </si>
  <si>
    <t xml:space="preserve">  T691 </t>
  </si>
  <si>
    <t xml:space="preserve"> שואב מיכל שאיבה                                              </t>
  </si>
  <si>
    <t xml:space="preserve">  T693 </t>
  </si>
  <si>
    <t xml:space="preserve"> שחקן/שחקנית פינגפונג                                         </t>
  </si>
  <si>
    <t xml:space="preserve">  T694 </t>
  </si>
  <si>
    <t xml:space="preserve"> קבלן ומפקח על עבודות חשמל                                    </t>
  </si>
  <si>
    <t xml:space="preserve">  T695 </t>
  </si>
  <si>
    <t xml:space="preserve"> כימאי/כימאית מחקר ופתוח                                      </t>
  </si>
  <si>
    <t xml:space="preserve">  T696 </t>
  </si>
  <si>
    <t xml:space="preserve"> מתקין/מתקינה ציוד למטבחים תעשיתיים                           </t>
  </si>
  <si>
    <t xml:space="preserve">  T698 </t>
  </si>
  <si>
    <t xml:space="preserve"> מתקין שלטים עם פיגומים                                       </t>
  </si>
  <si>
    <t xml:space="preserve">  T699 </t>
  </si>
  <si>
    <t xml:space="preserve"> מטפל/מטפלת בנכים                                             </t>
  </si>
  <si>
    <t xml:space="preserve">  T700 </t>
  </si>
  <si>
    <t xml:space="preserve"> מתקין/מתקינה תיקרות אקוסטיות                                 </t>
  </si>
  <si>
    <t xml:space="preserve">  T701 </t>
  </si>
  <si>
    <t xml:space="preserve"> יוצק מתכות                                                   </t>
  </si>
  <si>
    <t xml:space="preserve">  T702 </t>
  </si>
  <si>
    <t xml:space="preserve"> מחשל מתכות                                                   </t>
  </si>
  <si>
    <t xml:space="preserve">  T703 </t>
  </si>
  <si>
    <t xml:space="preserve"> גלווניזטור                                                   </t>
  </si>
  <si>
    <t xml:space="preserve">  T704 </t>
  </si>
  <si>
    <t xml:space="preserve"> רופא/רופאה מנתח/ת פה ולסת                                    </t>
  </si>
  <si>
    <t xml:space="preserve">  T706 </t>
  </si>
  <si>
    <t xml:space="preserve"> צייר/ציירת על זכוכית                                         </t>
  </si>
  <si>
    <t xml:space="preserve">  T707 </t>
  </si>
  <si>
    <t xml:space="preserve"> מזכיר/מזכירה רפואית                                          </t>
  </si>
  <si>
    <t xml:space="preserve">  T708 </t>
  </si>
  <si>
    <t xml:space="preserve"> שוזר/שוזרת פאות                                              </t>
  </si>
  <si>
    <t xml:space="preserve">  T709 </t>
  </si>
  <si>
    <t xml:space="preserve"> מאבחן/מאבחנת כושר למידה                                      </t>
  </si>
  <si>
    <t xml:space="preserve">  T710 </t>
  </si>
  <si>
    <t xml:space="preserve"> ימאי שאינו קצין                                              </t>
  </si>
  <si>
    <t xml:space="preserve">  T711 </t>
  </si>
  <si>
    <t xml:space="preserve"> חוקר עם נשק                                                  </t>
  </si>
  <si>
    <t xml:space="preserve">  T712 </t>
  </si>
  <si>
    <t xml:space="preserve"> פחח                                                          </t>
  </si>
  <si>
    <t xml:space="preserve">  T713 </t>
  </si>
  <si>
    <t xml:space="preserve"> רתך                                                          </t>
  </si>
  <si>
    <t xml:space="preserve">  T715 </t>
  </si>
  <si>
    <t xml:space="preserve"> שופט/שופטת  בית משפט                                         </t>
  </si>
  <si>
    <t xml:space="preserve">  T716 </t>
  </si>
  <si>
    <t xml:space="preserve"> מסגר בלי רתוך והלחמה                                         </t>
  </si>
  <si>
    <t xml:space="preserve">  T717 </t>
  </si>
  <si>
    <t xml:space="preserve"> נפח                                                          </t>
  </si>
  <si>
    <t xml:space="preserve">  T718 </t>
  </si>
  <si>
    <t xml:space="preserve"> עבודות וטרז' +קרמיקה                                         </t>
  </si>
  <si>
    <t xml:space="preserve">  T719 </t>
  </si>
  <si>
    <t xml:space="preserve"> ראש צוות חדרים נקיים                                         </t>
  </si>
  <si>
    <t xml:space="preserve">  T725 </t>
  </si>
  <si>
    <t xml:space="preserve"> מכונאי לציוד כבד                                             </t>
  </si>
  <si>
    <t xml:space="preserve">  T731 </t>
  </si>
  <si>
    <t xml:space="preserve"> אינסטלטור                                                    </t>
  </si>
  <si>
    <t xml:space="preserve"> טכנאי שרות מעליות                                            </t>
  </si>
  <si>
    <t xml:space="preserve">  T746 </t>
  </si>
  <si>
    <t xml:space="preserve"> קוון חשמל בלי מתח גבוה                                       </t>
  </si>
  <si>
    <t xml:space="preserve">  T747 </t>
  </si>
  <si>
    <t xml:space="preserve"> חוקר בלי נשק                                                 </t>
  </si>
  <si>
    <t xml:space="preserve">  T748 </t>
  </si>
  <si>
    <t xml:space="preserve"> חשמלאי עם מתח גבוה                                           </t>
  </si>
  <si>
    <t xml:space="preserve">  T749 </t>
  </si>
  <si>
    <t xml:space="preserve"> חשמלאי בלי מתח גבוה                                          </t>
  </si>
  <si>
    <t xml:space="preserve">  T750 </t>
  </si>
  <si>
    <t xml:space="preserve"> מתקין מחיצות גבס                                             </t>
  </si>
  <si>
    <t xml:space="preserve">  T751 </t>
  </si>
  <si>
    <t xml:space="preserve"> שען                                                          </t>
  </si>
  <si>
    <t xml:space="preserve">  T753 </t>
  </si>
  <si>
    <t xml:space="preserve"> יוצק מתכות יקרות                                             </t>
  </si>
  <si>
    <t xml:space="preserve">  T758 </t>
  </si>
  <si>
    <t xml:space="preserve"> חשמלאי בנין ותעשיה                                           </t>
  </si>
  <si>
    <t xml:space="preserve">  T761 </t>
  </si>
  <si>
    <t xml:space="preserve"> לוטש  יהלומים                                                </t>
  </si>
  <si>
    <t xml:space="preserve">  T762 </t>
  </si>
  <si>
    <t xml:space="preserve"> ממיין יהלומים                                                </t>
  </si>
  <si>
    <t xml:space="preserve">  T763 </t>
  </si>
  <si>
    <t xml:space="preserve"> יהלומן - סוחר                                                </t>
  </si>
  <si>
    <t xml:space="preserve">  T771 </t>
  </si>
  <si>
    <t xml:space="preserve"> אופה                                                         </t>
  </si>
  <si>
    <t xml:space="preserve">  T772 </t>
  </si>
  <si>
    <t xml:space="preserve"> טוחן                                                         </t>
  </si>
  <si>
    <t xml:space="preserve">  T773 </t>
  </si>
  <si>
    <t xml:space="preserve"> עובד מחלבה                                                   </t>
  </si>
  <si>
    <t xml:space="preserve">  T774 </t>
  </si>
  <si>
    <t xml:space="preserve"> מריטת עופות במכונות                                          </t>
  </si>
  <si>
    <t xml:space="preserve">  T776 </t>
  </si>
  <si>
    <t xml:space="preserve"> קונדיטור                                                     </t>
  </si>
  <si>
    <t xml:space="preserve">  T777 </t>
  </si>
  <si>
    <t xml:space="preserve"> מתמחה רואה חשבון                                             </t>
  </si>
  <si>
    <t xml:space="preserve">  T778 </t>
  </si>
  <si>
    <t xml:space="preserve"> מייצר משקאות                                                 </t>
  </si>
  <si>
    <t xml:space="preserve">  T779 </t>
  </si>
  <si>
    <t xml:space="preserve"> מתקין/מתקינה  שערים חשמליים                                  </t>
  </si>
  <si>
    <t xml:space="preserve">  T780 </t>
  </si>
  <si>
    <t xml:space="preserve"> מנהל/מנהלת מפעל אלומיניום  (ניהול)                           </t>
  </si>
  <si>
    <t xml:space="preserve">  T781 </t>
  </si>
  <si>
    <t xml:space="preserve"> נגר רהיטים                                                   </t>
  </si>
  <si>
    <t xml:space="preserve">  T782 </t>
  </si>
  <si>
    <t xml:space="preserve"> תפאורן                                                       </t>
  </si>
  <si>
    <t xml:space="preserve"> טפסן בנין                                                    </t>
  </si>
  <si>
    <t xml:space="preserve">  T784 </t>
  </si>
  <si>
    <t xml:space="preserve"> נגר בנין                                                     </t>
  </si>
  <si>
    <t xml:space="preserve">  T785 </t>
  </si>
  <si>
    <t xml:space="preserve"> ירקן                                                         </t>
  </si>
  <si>
    <t xml:space="preserve">  T786 </t>
  </si>
  <si>
    <t xml:space="preserve"> נהג מכונת נקיון                                              </t>
  </si>
  <si>
    <t xml:space="preserve">  T787 </t>
  </si>
  <si>
    <t xml:space="preserve"> צבעי/צבעית ודקורטור/דקורטורית מעליות                         </t>
  </si>
  <si>
    <t xml:space="preserve">  T788 </t>
  </si>
  <si>
    <t xml:space="preserve"> חבתן                                                         </t>
  </si>
  <si>
    <t xml:space="preserve">  T790 </t>
  </si>
  <si>
    <t xml:space="preserve"> מפעיל/מפעילה זיקוקי דינור                                    </t>
  </si>
  <si>
    <t xml:space="preserve">  T791 </t>
  </si>
  <si>
    <t xml:space="preserve"> מפעיל/ה חדר בקרה חברת חשמל                                   </t>
  </si>
  <si>
    <t xml:space="preserve">  T792 </t>
  </si>
  <si>
    <t xml:space="preserve"> אורז/אורזת                                                   </t>
  </si>
  <si>
    <t xml:space="preserve">  T793 </t>
  </si>
  <si>
    <t xml:space="preserve"> גזרן הלבשה                                                   </t>
  </si>
  <si>
    <t xml:space="preserve">  T794 </t>
  </si>
  <si>
    <t xml:space="preserve"> תדמיתנית                                                     </t>
  </si>
  <si>
    <t xml:space="preserve">  T795 </t>
  </si>
  <si>
    <t xml:space="preserve"> גהצן                                                         </t>
  </si>
  <si>
    <t xml:space="preserve">  T796 </t>
  </si>
  <si>
    <t xml:space="preserve"> כובס                                                         </t>
  </si>
  <si>
    <t xml:space="preserve">  T797 </t>
  </si>
  <si>
    <t xml:space="preserve"> מפקח בניה (לא עובד)                                          </t>
  </si>
  <si>
    <t xml:space="preserve">  T798 </t>
  </si>
  <si>
    <t xml:space="preserve"> רכז/רכזת פניות הציבור                                        </t>
  </si>
  <si>
    <t xml:space="preserve">  T799 </t>
  </si>
  <si>
    <t xml:space="preserve"> טכנאי/טכנאית תעשיה ותקשורת                                   </t>
  </si>
  <si>
    <t xml:space="preserve">  T800 </t>
  </si>
  <si>
    <t xml:space="preserve"> נהג מחלק סולר                                                </t>
  </si>
  <si>
    <t xml:space="preserve">  T801 </t>
  </si>
  <si>
    <t xml:space="preserve"> רכז/רכזת חינוך                                               </t>
  </si>
  <si>
    <t xml:space="preserve">  T802 </t>
  </si>
  <si>
    <t xml:space="preserve"> עורך/עורכת טכני/טכנית                                        </t>
  </si>
  <si>
    <t xml:space="preserve">  T803 </t>
  </si>
  <si>
    <t xml:space="preserve"> מנהל/מנהלת מפעל זכוכית   (עובד)                              </t>
  </si>
  <si>
    <t xml:space="preserve">  T804 </t>
  </si>
  <si>
    <t xml:space="preserve"> מעצב/מעצבת תפאורה ממוחשבת                                    </t>
  </si>
  <si>
    <t xml:space="preserve">  T806 </t>
  </si>
  <si>
    <t xml:space="preserve"> שחקן/שחקנית כדור יד                                          </t>
  </si>
  <si>
    <t xml:space="preserve">  T807 </t>
  </si>
  <si>
    <t xml:space="preserve"> מנחה מורות                                                   </t>
  </si>
  <si>
    <t xml:space="preserve">  T808 </t>
  </si>
  <si>
    <t xml:space="preserve"> רפד                                                          </t>
  </si>
  <si>
    <t xml:space="preserve">  T809 </t>
  </si>
  <si>
    <t xml:space="preserve"> אקולוג/אקולוגית                                              </t>
  </si>
  <si>
    <t xml:space="preserve">  T810 </t>
  </si>
  <si>
    <t xml:space="preserve"> נגן/נגנית אבוב                                               </t>
  </si>
  <si>
    <t xml:space="preserve">  T811 </t>
  </si>
  <si>
    <t xml:space="preserve"> בורסקאי                                                      </t>
  </si>
  <si>
    <t xml:space="preserve">  T812 </t>
  </si>
  <si>
    <t xml:space="preserve"> מורה למלאכה                                                  </t>
  </si>
  <si>
    <t xml:space="preserve">  T813 </t>
  </si>
  <si>
    <t xml:space="preserve"> גזרן עור                                                     </t>
  </si>
  <si>
    <t xml:space="preserve">  T814 </t>
  </si>
  <si>
    <t xml:space="preserve"> מורה                                                         </t>
  </si>
  <si>
    <t xml:space="preserve">  T815 </t>
  </si>
  <si>
    <t xml:space="preserve"> מנהל/מנהלת  מטווח ירי (יורה)                                 </t>
  </si>
  <si>
    <t xml:space="preserve">  T816 </t>
  </si>
  <si>
    <t xml:space="preserve"> יבואן/יבואנית                                                </t>
  </si>
  <si>
    <t xml:space="preserve">  T817 </t>
  </si>
  <si>
    <t xml:space="preserve"> טכנאי/טכנאית מכונות נגרות                                    </t>
  </si>
  <si>
    <t xml:space="preserve">  T819 </t>
  </si>
  <si>
    <t xml:space="preserve"> מנהל/מנהלת חנות רהיטים+פריקה/טעינה                           </t>
  </si>
  <si>
    <t xml:space="preserve">  T820 </t>
  </si>
  <si>
    <t xml:space="preserve"> מהנדס/מהנדסת חומרה                                           </t>
  </si>
  <si>
    <t xml:space="preserve">  T821 </t>
  </si>
  <si>
    <t xml:space="preserve"> מדביק שטיחים                                                 </t>
  </si>
  <si>
    <t xml:space="preserve">  T822 </t>
  </si>
  <si>
    <t xml:space="preserve"> מדפיס משי                                                    </t>
  </si>
  <si>
    <t xml:space="preserve">  T825 </t>
  </si>
  <si>
    <t xml:space="preserve"> כורך בכריכיה                                                 </t>
  </si>
  <si>
    <t xml:space="preserve">  T826 </t>
  </si>
  <si>
    <t xml:space="preserve"> חתם/חתמת                                                     </t>
  </si>
  <si>
    <t xml:space="preserve">  T828 </t>
  </si>
  <si>
    <t xml:space="preserve"> חוקר/חוקרת דליקות כיבוי אש                                   </t>
  </si>
  <si>
    <t xml:space="preserve">  T829 </t>
  </si>
  <si>
    <t xml:space="preserve"> עובד/עובדת קייטרינג                                          </t>
  </si>
  <si>
    <t xml:space="preserve">  T830 </t>
  </si>
  <si>
    <t xml:space="preserve"> מנהל/מנהלת יחסי ציבור                                        </t>
  </si>
  <si>
    <t xml:space="preserve">  T831 </t>
  </si>
  <si>
    <t xml:space="preserve"> גפר צמיגים                                                   </t>
  </si>
  <si>
    <t xml:space="preserve">  T833 </t>
  </si>
  <si>
    <t xml:space="preserve"> קרמיקה                                                       </t>
  </si>
  <si>
    <t xml:space="preserve">  T835 </t>
  </si>
  <si>
    <t xml:space="preserve"> אסיסטנט/אסיסטנטית לוטרינר                                    </t>
  </si>
  <si>
    <t xml:space="preserve">  T836 </t>
  </si>
  <si>
    <t xml:space="preserve"> מסיק דוודים                                                  </t>
  </si>
  <si>
    <t xml:space="preserve">  T837 </t>
  </si>
  <si>
    <t xml:space="preserve"> פידיאטריסט/פידיאטריסטית                                      </t>
  </si>
  <si>
    <t xml:space="preserve">  T838 </t>
  </si>
  <si>
    <t xml:space="preserve"> מעצב/מעצבת תכשיטים                                           </t>
  </si>
  <si>
    <t xml:space="preserve">  T839 </t>
  </si>
  <si>
    <t xml:space="preserve"> טכנאי/טכנאית שרות והתקנת בתעשיה מ.ח                          </t>
  </si>
  <si>
    <t xml:space="preserve">  T840 </t>
  </si>
  <si>
    <t xml:space="preserve"> חוצב עם חומר נפץ                                             </t>
  </si>
  <si>
    <t xml:space="preserve">  T841 </t>
  </si>
  <si>
    <t xml:space="preserve"> חוצב ללא חומר נפץ                                            </t>
  </si>
  <si>
    <t xml:space="preserve">  T842 </t>
  </si>
  <si>
    <t xml:space="preserve"> עובד/עובדת פיצריה                                            </t>
  </si>
  <si>
    <t xml:space="preserve">  T843 </t>
  </si>
  <si>
    <t xml:space="preserve"> קודח בלי כוח מכני                                            </t>
  </si>
  <si>
    <t xml:space="preserve">  T844 </t>
  </si>
  <si>
    <t xml:space="preserve"> משווק/תכנן מערכות השקיה (חוץ)                                </t>
  </si>
  <si>
    <t xml:space="preserve">  T845 </t>
  </si>
  <si>
    <t xml:space="preserve"> מכונאי ימי                                                   </t>
  </si>
  <si>
    <t xml:space="preserve">  T846 </t>
  </si>
  <si>
    <t xml:space="preserve"> יועץ/יועצת נדל"ן                                             </t>
  </si>
  <si>
    <t xml:space="preserve">  T847 </t>
  </si>
  <si>
    <t xml:space="preserve"> יצרן נברשות                                                  </t>
  </si>
  <si>
    <t xml:space="preserve">  T848 </t>
  </si>
  <si>
    <t xml:space="preserve"> רופא נשים מילד ומנתח                                         </t>
  </si>
  <si>
    <t xml:space="preserve">  T849 </t>
  </si>
  <si>
    <t xml:space="preserve"> יועצ/ת פסיכולוג/ית                                           </t>
  </si>
  <si>
    <t xml:space="preserve">  T850 </t>
  </si>
  <si>
    <t xml:space="preserve"> קבלן בנין (עובד משרד)                                        </t>
  </si>
  <si>
    <t xml:space="preserve">  T851 </t>
  </si>
  <si>
    <t xml:space="preserve"> בנאי ללא פיגומים או טייח או צבע חוץ                          </t>
  </si>
  <si>
    <t xml:space="preserve">  T852 </t>
  </si>
  <si>
    <t xml:space="preserve"> רצף                                                          </t>
  </si>
  <si>
    <t xml:space="preserve">  T853 </t>
  </si>
  <si>
    <t xml:space="preserve"> טייח                                                         </t>
  </si>
  <si>
    <t xml:space="preserve">  T855 </t>
  </si>
  <si>
    <t xml:space="preserve"> זגג                                                          </t>
  </si>
  <si>
    <t xml:space="preserve">  T856 </t>
  </si>
  <si>
    <t xml:space="preserve"> ברזלן                                                        </t>
  </si>
  <si>
    <t xml:space="preserve">  T857 </t>
  </si>
  <si>
    <t xml:space="preserve"> מוציא לאור (מו"ל)                                            </t>
  </si>
  <si>
    <t xml:space="preserve">  T858 </t>
  </si>
  <si>
    <t xml:space="preserve"> מעצב/מעצבת תערוכות                                           </t>
  </si>
  <si>
    <t xml:space="preserve">  T859 </t>
  </si>
  <si>
    <t xml:space="preserve"> סתת                                                          </t>
  </si>
  <si>
    <t xml:space="preserve">  T860 </t>
  </si>
  <si>
    <t xml:space="preserve"> מפעיל ציוד כבד                                               </t>
  </si>
  <si>
    <t xml:space="preserve">  T861 </t>
  </si>
  <si>
    <t xml:space="preserve"> אסטרולוג/אסטרולוגית                                          </t>
  </si>
  <si>
    <t xml:space="preserve">  T863 </t>
  </si>
  <si>
    <t xml:space="preserve"> מניח קווי מים וטלפון עד 4                                    </t>
  </si>
  <si>
    <t xml:space="preserve">  T864 </t>
  </si>
  <si>
    <t xml:space="preserve"> גרפולוג/גרפולוגית                                            </t>
  </si>
  <si>
    <t xml:space="preserve">  T865 </t>
  </si>
  <si>
    <t xml:space="preserve"> מנהל/מנהלת בית דפוס                                          </t>
  </si>
  <si>
    <t xml:space="preserve">  T870 </t>
  </si>
  <si>
    <t xml:space="preserve"> אמודאי במים עמוקים                                           </t>
  </si>
  <si>
    <t xml:space="preserve">  T871 </t>
  </si>
  <si>
    <t xml:space="preserve"> מנהל/מנהלת עבודה בקק"ל  (בשטח)                               </t>
  </si>
  <si>
    <t xml:space="preserve">  T872 </t>
  </si>
  <si>
    <t xml:space="preserve"> מנהל/ת מוסך    (עובד/ת)                                      </t>
  </si>
  <si>
    <t xml:space="preserve">  T875 </t>
  </si>
  <si>
    <t xml:space="preserve"> קצין משטרה                                                   </t>
  </si>
  <si>
    <t xml:space="preserve">  T876 </t>
  </si>
  <si>
    <t xml:space="preserve"> קריין רדיו וטלויזיה                                          </t>
  </si>
  <si>
    <t xml:space="preserve">  T878 </t>
  </si>
  <si>
    <t xml:space="preserve"> קצין חינוך בבית סוהר                                         </t>
  </si>
  <si>
    <t xml:space="preserve">  T879 </t>
  </si>
  <si>
    <t xml:space="preserve"> מנהל/מנהלת פיתוח עיסקי                                       </t>
  </si>
  <si>
    <t xml:space="preserve">  T881 </t>
  </si>
  <si>
    <t xml:space="preserve"> נהג בלי טעינה ופריקה                                         </t>
  </si>
  <si>
    <t xml:space="preserve">  T882 </t>
  </si>
  <si>
    <t xml:space="preserve"> מנפח זכוכית                                                  </t>
  </si>
  <si>
    <t xml:space="preserve">  T884 </t>
  </si>
  <si>
    <t xml:space="preserve"> פסיכולוג                                                     </t>
  </si>
  <si>
    <t xml:space="preserve">  T885 </t>
  </si>
  <si>
    <t xml:space="preserve"> נהג עם טעינה ופריקה                                          </t>
  </si>
  <si>
    <t xml:space="preserve">  T886 </t>
  </si>
  <si>
    <t xml:space="preserve"> מחלק גז                                                      </t>
  </si>
  <si>
    <t xml:space="preserve">  T888 </t>
  </si>
  <si>
    <t xml:space="preserve"> מדביר/מדבירה מזיקים                                          </t>
  </si>
  <si>
    <t xml:space="preserve">  T889 </t>
  </si>
  <si>
    <t xml:space="preserve"> מרכיב/מרכיבה בריכות שחיה                                     </t>
  </si>
  <si>
    <t xml:space="preserve">  T890 </t>
  </si>
  <si>
    <t xml:space="preserve"> נהג הסעות/אוטובוס                                            </t>
  </si>
  <si>
    <t xml:space="preserve">  T891 </t>
  </si>
  <si>
    <t xml:space="preserve"> סייד חצוני                                                   </t>
  </si>
  <si>
    <t xml:space="preserve">  T893 </t>
  </si>
  <si>
    <t xml:space="preserve"> נהג משאית בלי טעינה ופריקה                                   </t>
  </si>
  <si>
    <t xml:space="preserve">  T894 </t>
  </si>
  <si>
    <t xml:space="preserve"> נהג משאית עם טעינה ופריקה                                    </t>
  </si>
  <si>
    <t xml:space="preserve">  T895 </t>
  </si>
  <si>
    <t xml:space="preserve"> נהג סמיטריילר                                                </t>
  </si>
  <si>
    <t xml:space="preserve">  T896 </t>
  </si>
  <si>
    <t xml:space="preserve"> תועמלן/תועמלנית רפואי/רפואית                                 </t>
  </si>
  <si>
    <t xml:space="preserve">  T897 </t>
  </si>
  <si>
    <t xml:space="preserve"> מנהל/מנהלת אומנותי/אונמותית                                  </t>
  </si>
  <si>
    <t xml:space="preserve">  T898 </t>
  </si>
  <si>
    <t xml:space="preserve"> מתמחה לעו"ד                                                  </t>
  </si>
  <si>
    <t xml:space="preserve">  T900 </t>
  </si>
  <si>
    <t xml:space="preserve"> מתקין/מתקינה וילונות                                         </t>
  </si>
  <si>
    <t xml:space="preserve">  T901 </t>
  </si>
  <si>
    <t xml:space="preserve"> עוסק בדיני טהרה                                              </t>
  </si>
  <si>
    <t xml:space="preserve">  T902 </t>
  </si>
  <si>
    <t xml:space="preserve"> מחלק מוצרי מזון                                              </t>
  </si>
  <si>
    <t xml:space="preserve">  T903 </t>
  </si>
  <si>
    <t xml:space="preserve"> ביוטכנולוג/ביוטכנולוגית                                      </t>
  </si>
  <si>
    <t xml:space="preserve">  T904 </t>
  </si>
  <si>
    <t xml:space="preserve"> מתקין גגות רעפים                                             </t>
  </si>
  <si>
    <t xml:space="preserve">  T906 </t>
  </si>
  <si>
    <t xml:space="preserve"> מפתח/מפתחת תוכניות חינוכיות                                  </t>
  </si>
  <si>
    <t xml:space="preserve">  T907 </t>
  </si>
  <si>
    <t xml:space="preserve"> מהנדס/מהנדסת חשמל                                            </t>
  </si>
  <si>
    <t xml:space="preserve">  T908 </t>
  </si>
  <si>
    <t xml:space="preserve"> מנהל/מנהלת עבודה ביח"ר מזון+פ/ט                              </t>
  </si>
  <si>
    <t xml:space="preserve">  T909 </t>
  </si>
  <si>
    <t xml:space="preserve"> טכנאי/טכנאית אדריכלות                                        </t>
  </si>
  <si>
    <t xml:space="preserve">  T910 </t>
  </si>
  <si>
    <t xml:space="preserve"> זיקוק נפט ושמנים                                             </t>
  </si>
  <si>
    <t xml:space="preserve">  T912 </t>
  </si>
  <si>
    <t xml:space="preserve"> מנהל חברת בניה והתקנת דודים ע.                               </t>
  </si>
  <si>
    <t xml:space="preserve">  T919 </t>
  </si>
  <si>
    <t xml:space="preserve"> אלונקאי -בית חולים                                           </t>
  </si>
  <si>
    <t xml:space="preserve">  T920 </t>
  </si>
  <si>
    <t xml:space="preserve"> אורז/אורזת בקו ייצור עם מכונות                               </t>
  </si>
  <si>
    <t xml:space="preserve">  T923 </t>
  </si>
  <si>
    <t xml:space="preserve"> מנהל פסייצור+פריקה טעינה+שליחו                               </t>
  </si>
  <si>
    <t xml:space="preserve">  T926 </t>
  </si>
  <si>
    <t xml:space="preserve"> מנהל תחנת רחיצת מכוניות (עובד)                               </t>
  </si>
  <si>
    <t xml:space="preserve">  T927 </t>
  </si>
  <si>
    <t xml:space="preserve"> שרות ויצרור גירים למקדחים                                    </t>
  </si>
  <si>
    <t xml:space="preserve">  T928 </t>
  </si>
  <si>
    <t xml:space="preserve"> מתקין מזקות נוי,מפלים ובריכות                                </t>
  </si>
  <si>
    <t xml:space="preserve">  T929 </t>
  </si>
  <si>
    <t xml:space="preserve"> סבל בשוק                                                     </t>
  </si>
  <si>
    <t xml:space="preserve">  T941 </t>
  </si>
  <si>
    <t xml:space="preserve"> שרות סיכה                                                    </t>
  </si>
  <si>
    <t xml:space="preserve">  T965 </t>
  </si>
  <si>
    <t xml:space="preserve"> מרכיב/מרכיבה לוחות חשמל                                      </t>
  </si>
  <si>
    <t xml:space="preserve">  T966 </t>
  </si>
  <si>
    <t xml:space="preserve"> בעל אולפן הקלטות +מפיק מוסיקלי                               </t>
  </si>
  <si>
    <t xml:space="preserve">  T967 </t>
  </si>
  <si>
    <t xml:space="preserve"> מכין/ה בלונים לארועים                                        </t>
  </si>
  <si>
    <t xml:space="preserve">  T968 </t>
  </si>
  <si>
    <t xml:space="preserve"> ברמן/ברמנית                                                  </t>
  </si>
  <si>
    <t xml:space="preserve">  T969 </t>
  </si>
  <si>
    <t xml:space="preserve"> מבקר/מבקרת חשבונות                                           </t>
  </si>
  <si>
    <t xml:space="preserve">  T970 </t>
  </si>
  <si>
    <t xml:space="preserve"> מאמן(מורה) חינוך ימי                                         </t>
  </si>
  <si>
    <t xml:space="preserve">  T972 </t>
  </si>
  <si>
    <t xml:space="preserve"> מתקין(מוכר) טלפונים                                          </t>
  </si>
  <si>
    <t xml:space="preserve">  T975 </t>
  </si>
  <si>
    <t xml:space="preserve"> ביוכימאי/ביוכימאית                                           </t>
  </si>
  <si>
    <t xml:space="preserve">  T979 </t>
  </si>
  <si>
    <t xml:space="preserve"> מתכנן/מתכננת חברתי וגאוגרפי                                  </t>
  </si>
  <si>
    <t xml:space="preserve">  T981 </t>
  </si>
  <si>
    <t xml:space="preserve"> זיפות ותיקון כבישים                                          </t>
  </si>
  <si>
    <t xml:space="preserve">  T985 </t>
  </si>
  <si>
    <t xml:space="preserve"> שליח על אופנוע                                               </t>
  </si>
  <si>
    <t xml:space="preserve">  T986 </t>
  </si>
  <si>
    <t xml:space="preserve"> מודד בארות נפט                                               </t>
  </si>
  <si>
    <t xml:space="preserve">  T988 </t>
  </si>
  <si>
    <t xml:space="preserve"> בוחן תחמושת אזרח עובד צהל                                    </t>
  </si>
  <si>
    <t xml:space="preserve">  T989 </t>
  </si>
  <si>
    <t xml:space="preserve"> מנהל/מנהלת שיווק +פריקה וטעינה                               </t>
  </si>
  <si>
    <t xml:space="preserve">  T991 </t>
  </si>
  <si>
    <t xml:space="preserve"> טכנאי/טכנאית משאבות ואקום                                    </t>
  </si>
  <si>
    <t xml:space="preserve">  T995 </t>
  </si>
  <si>
    <t xml:space="preserve"> מרכיב/מרכיבה מחיצות עץ                                       </t>
  </si>
  <si>
    <t xml:space="preserve">  T996 </t>
  </si>
  <si>
    <t xml:space="preserve"> חוקר ביטוח                                                   </t>
  </si>
  <si>
    <t xml:space="preserve">  T997 </t>
  </si>
  <si>
    <t xml:space="preserve"> עובד/עובדת ביוב                                              </t>
  </si>
  <si>
    <t xml:space="preserve">  T998 </t>
  </si>
  <si>
    <t xml:space="preserve"> תסריטאי/תסריטאית                                             </t>
  </si>
  <si>
    <t xml:space="preserve">  T999 </t>
  </si>
  <si>
    <t xml:space="preserve"> צבע מתכות                                                    </t>
  </si>
  <si>
    <t>משנה</t>
  </si>
  <si>
    <t>מתאריך</t>
  </si>
  <si>
    <t>סך פרמיה ריסק מבוטח ראשי</t>
  </si>
  <si>
    <t>סך פרמיה ריסק מבוטח משני</t>
  </si>
  <si>
    <t>זכר</t>
  </si>
  <si>
    <t>הלוואה נכון להיום</t>
  </si>
  <si>
    <t>שלום רב</t>
  </si>
  <si>
    <t>ביטוח זה חוסך את נטל ההחזרים מהמשפחה ומעניק יציבות כלכלית.</t>
  </si>
  <si>
    <t>יתרת סכום הביטוח ככל שתהיה תשולם למוטבים שצוינו על ידי כל אחד מהמבוטחים.</t>
  </si>
  <si>
    <t xml:space="preserve">לביטוח משכנתא בפוליסת "בית בטוח " מבית מנורה מבטחים ביטוח בע"מ. </t>
  </si>
  <si>
    <t>שם</t>
  </si>
  <si>
    <t xml:space="preserve">גיל </t>
  </si>
  <si>
    <t>מבוטח שני</t>
  </si>
  <si>
    <t>פרטי ההלוואה</t>
  </si>
  <si>
    <t>סכום</t>
  </si>
  <si>
    <t xml:space="preserve">תקופה </t>
  </si>
  <si>
    <t>ביטוח מבנה</t>
  </si>
  <si>
    <t>שנה</t>
  </si>
  <si>
    <t>יתרת הלוואה</t>
  </si>
  <si>
    <t>עלות ביטוח חיים</t>
  </si>
  <si>
    <t>עלות ביטוח מבנה</t>
  </si>
  <si>
    <t xml:space="preserve">סך הכל עלות </t>
  </si>
  <si>
    <t>ללא הנחה</t>
  </si>
  <si>
    <t>שם הסוכן</t>
  </si>
  <si>
    <t xml:space="preserve">כתובת </t>
  </si>
  <si>
    <t>טלפון</t>
  </si>
  <si>
    <t xml:space="preserve">הצעה זו עשויה לכלול הנחה מיוחדת שניתנה על ידי הסוכן </t>
  </si>
  <si>
    <t xml:space="preserve">התעריף נכון ליום חישוב ההצעה , אין בהצעה זו משום התחייבות למחיר </t>
  </si>
  <si>
    <t>הקבלה לביטוח והפרמיה הסופית מותנית בחיתום שיעשה על ידי חברת הביטוח ובשיקולה הבלעדי</t>
  </si>
  <si>
    <t>ט.ל.ח</t>
  </si>
  <si>
    <t xml:space="preserve"> כל האמור במסמך זה כפוף לנתונים האישיים המלאים של המועמדים לביטוח שימולאו בהצעה לביטוח לתנאי </t>
  </si>
  <si>
    <t xml:space="preserve">הפוליסה ונספחיה המחיר הסופי כפוף לשיקול חברת הביטוח בהתאם לפרטי ההצעה שיתקבלו במשרדי החברה </t>
  </si>
  <si>
    <t>סה"כ שנתי</t>
  </si>
  <si>
    <t>חישוב הפרמיה הכוללת יכול לכלול גם כיסוי לנכות במידה והתבקש</t>
  </si>
  <si>
    <t xml:space="preserve">ביטוח המשכנתא נועד להבטיח , במקרה פטירת אחד המבוטחים חו"ח,  </t>
  </si>
  <si>
    <t>את פרעון תשלומי המשכנתא על נכס שנרכש.</t>
  </si>
  <si>
    <t xml:space="preserve">ניתן כמו כן לבטח במסגרת פוליסה זו גם את הדירה עצמה בביטוח מבנה הכולל פיצוי לצד ג' </t>
  </si>
  <si>
    <t xml:space="preserve">בגובה חצי מיליון ₪ . בהתבסס על הנתונים שמסרת  להלן הצעת מחיר </t>
  </si>
  <si>
    <t xml:space="preserve">במקרה פטירה של שני המבוטחים בו זמנית ישולם לבנק המלווה סכום ביטוח לכיסוי </t>
  </si>
  <si>
    <t xml:space="preserve">יתרת ההלוואה מתוך סכומי הביטוח של כל אחד מהמבוטחים בחלקים שווים. </t>
  </si>
  <si>
    <t>סכום ביטוח</t>
  </si>
  <si>
    <t>עלות חודשית</t>
  </si>
  <si>
    <t>סך הכל פרמיה חודשית לביטוח חיים ומבנה בשנה הראשונה</t>
  </si>
  <si>
    <t>עלות התחלתית חודשית</t>
  </si>
  <si>
    <t xml:space="preserve">שנה שלישית </t>
  </si>
  <si>
    <t>שנה רביעית ואילך</t>
  </si>
  <si>
    <t>סך הכל פרמיה חודשית לביטוח חיים ומבנה ללא הנחות בשנה הראשונה</t>
  </si>
  <si>
    <t>שטח הנכס במ"ר</t>
  </si>
  <si>
    <t>חודשית</t>
  </si>
  <si>
    <t>לא לקנייה</t>
  </si>
  <si>
    <t xml:space="preserve"> קורא מדי מים                                                 </t>
  </si>
  <si>
    <t xml:space="preserve">  T120 </t>
  </si>
  <si>
    <t xml:space="preserve"> מנקר                                                         </t>
  </si>
  <si>
    <t xml:space="preserve">  T312 </t>
  </si>
  <si>
    <t xml:space="preserve"> גובה                                                         </t>
  </si>
  <si>
    <t xml:space="preserve">  T610 </t>
  </si>
  <si>
    <t xml:space="preserve"> מרכיב/ה רהיטים                                               </t>
  </si>
  <si>
    <t xml:space="preserve"> להטוטן                                                       </t>
  </si>
  <si>
    <t xml:space="preserve"> מפעילה בגן ילדים                                             </t>
  </si>
  <si>
    <t xml:space="preserve"> מתקין אלומיניום לבניין עד 15 מ"ר                             </t>
  </si>
  <si>
    <t xml:space="preserve"> ממונה בטיחות מוסמך גם בגובה                                  </t>
  </si>
  <si>
    <t xml:space="preserve"> סקסולוג\ית                                                   </t>
  </si>
  <si>
    <t xml:space="preserve"> מתקין מסכי לד על מנוף                                        </t>
  </si>
  <si>
    <t xml:space="preserve"> מתקין מסכי לד בבתים\חנויות                                   </t>
  </si>
  <si>
    <t xml:space="preserve"> מתקין מסכי לד לגובה                                          </t>
  </si>
  <si>
    <t xml:space="preserve"> פיענוח תצלומים                                               </t>
  </si>
  <si>
    <t xml:space="preserve"> ארט דירקטור                                                  </t>
  </si>
  <si>
    <t xml:space="preserve"> מנהל/עובד מנהרות/חציבות בישראל                               </t>
  </si>
  <si>
    <t xml:space="preserve"> פיקוח והכוונת תנוע                                           </t>
  </si>
  <si>
    <t xml:space="preserve"> עובד מפעל ללא ייצור                                          </t>
  </si>
  <si>
    <t xml:space="preserve"> מנסר יהלומים ממוחשב ללא עבודה ידנית                          </t>
  </si>
  <si>
    <t xml:space="preserve"> שירות בתי הסוהר                                              </t>
  </si>
  <si>
    <t xml:space="preserve"> מפקח כבישים בשטח/במשרד                                       </t>
  </si>
  <si>
    <t xml:space="preserve"> טכנאי מערכות טכנולוגיה                                       </t>
  </si>
  <si>
    <t xml:space="preserve"> פורש בזק                                                     </t>
  </si>
  <si>
    <t xml:space="preserve"> מתקין אקווריומים                                             </t>
  </si>
  <si>
    <t xml:space="preserve"> עובד מדינה                                                   </t>
  </si>
  <si>
    <t xml:space="preserve"> אורג                                                         </t>
  </si>
  <si>
    <t xml:space="preserve"> יצרן נייר                                                    </t>
  </si>
  <si>
    <t xml:space="preserve"> כובען                                                        </t>
  </si>
  <si>
    <t xml:space="preserve"> מאמן ספורט                                                   </t>
  </si>
  <si>
    <t xml:space="preserve"> מלחין                                                        </t>
  </si>
  <si>
    <t xml:space="preserve"> מנהל עבודה - הרכבת מכונות                                    </t>
  </si>
  <si>
    <t xml:space="preserve"> מנהל עבודה באחזקת מכונות                                     </t>
  </si>
  <si>
    <t xml:space="preserve"> מנהל עבודה בפחחות                                            </t>
  </si>
  <si>
    <t xml:space="preserve"> מנהל עבודה כללי                                              </t>
  </si>
  <si>
    <t xml:space="preserve"> מעבד עור גולמי                                               </t>
  </si>
  <si>
    <t xml:space="preserve"> מרכיב מנועים                                                 </t>
  </si>
  <si>
    <t xml:space="preserve"> מרכיב צנרת                                                   </t>
  </si>
  <si>
    <t xml:space="preserve"> נגן                                                          </t>
  </si>
  <si>
    <t xml:space="preserve"> נגן תזמורת                                                   </t>
  </si>
  <si>
    <t xml:space="preserve"> עובד מטע                                                     </t>
  </si>
  <si>
    <t xml:space="preserve"> עובד מעבדה                                                   </t>
  </si>
  <si>
    <t xml:space="preserve"> עורך תוכניות רדיו                                            </t>
  </si>
  <si>
    <t xml:space="preserve"> קוטף פרי הדר                                                 </t>
  </si>
  <si>
    <t xml:space="preserve"> קרטה חובב ללא תחרויות                                        </t>
  </si>
  <si>
    <t xml:space="preserve"> רוקמת                                                        </t>
  </si>
  <si>
    <t xml:space="preserve"> שופט ספורט                                                   </t>
  </si>
  <si>
    <t xml:space="preserve"> שוקל משאיות                                                  </t>
  </si>
  <si>
    <t xml:space="preserve"> שר                                                           </t>
  </si>
  <si>
    <t xml:space="preserve"> תמחירן                                                       </t>
  </si>
  <si>
    <t xml:space="preserve"> חקלאי                                                        </t>
  </si>
  <si>
    <t xml:space="preserve"> גיוס כספים                                                   </t>
  </si>
  <si>
    <t xml:space="preserve"> טרקטרונים                                                    </t>
  </si>
  <si>
    <t xml:space="preserve"> מנהל מרחב/אגף (לא בשטח)                                      </t>
  </si>
  <si>
    <t xml:space="preserve"> לא ידוע                                                      </t>
  </si>
  <si>
    <t xml:space="preserve"> טכנאי ומרכיב כללי                                            </t>
  </si>
  <si>
    <t xml:space="preserve"> יועץ כלכלי                                                   </t>
  </si>
  <si>
    <t xml:space="preserve"> בעל קיוסק (עובד)                                             </t>
  </si>
  <si>
    <t xml:space="preserve"> מנהל נכסים                                                   </t>
  </si>
  <si>
    <t xml:space="preserve"> מתקן ומרכיב ספינות                                           </t>
  </si>
  <si>
    <t xml:space="preserve"> מודד ימי                                                     </t>
  </si>
  <si>
    <t xml:space="preserve"> יועץ מערכות אנרגיה ירוקה                                     </t>
  </si>
  <si>
    <t xml:space="preserve"> קבלן גידור אלקטרוני ועבודות בטון                             </t>
  </si>
  <si>
    <t xml:space="preserve"> מפקח תשתיות תקשורת                                           </t>
  </si>
  <si>
    <t xml:space="preserve"> עובד משרד ראש הממשלה במשרד                                   </t>
  </si>
  <si>
    <t xml:space="preserve"> עובד משרד ראש הממשלה בשטח                                    </t>
  </si>
  <si>
    <t xml:space="preserve"> נתב אוניות                                                   </t>
  </si>
  <si>
    <t xml:space="preserve"> מדריכה שיקומית                                               </t>
  </si>
  <si>
    <t xml:space="preserve"> מרכיב\מלטש וחותך שייש                                        </t>
  </si>
  <si>
    <t xml:space="preserve"> פלבטומיסט                                                    </t>
  </si>
  <si>
    <t xml:space="preserve"> תאורן עד 15 מטר                                              </t>
  </si>
  <si>
    <t xml:space="preserve"> מנהל חברת אבטחה בשטח (בהודו)                                 </t>
  </si>
  <si>
    <t xml:space="preserve"> מנהל/ת גן/צהרון/מעון                                         </t>
  </si>
  <si>
    <t xml:space="preserve"> מנהל מעון/גן/צהרון (ניהול בלבד)                              </t>
  </si>
  <si>
    <t xml:space="preserve"> מנופאי נמל חיפה                                              </t>
  </si>
  <si>
    <t xml:space="preserve"> מאבטח חומרים מסוכנים על רכבת עם נשק                          </t>
  </si>
  <si>
    <t xml:space="preserve"> מפעיל מכונות מזון                                            </t>
  </si>
  <si>
    <t xml:space="preserve"> פקיד משרד רה"ם (במשרד בלבד)                                  </t>
  </si>
  <si>
    <t xml:space="preserve"> צלם טלויזיה באולפן                                           </t>
  </si>
  <si>
    <t xml:space="preserve"> עובד תברואה בחוץ                                             </t>
  </si>
  <si>
    <t xml:space="preserve"> טפסן בנין עד 15 מטר                                          </t>
  </si>
  <si>
    <t xml:space="preserve"> מתקין מערכות סטריאו, קול וטלויזיה                            </t>
  </si>
  <si>
    <t xml:space="preserve"> בעל חנות אופניים כולל תיקון                                  </t>
  </si>
  <si>
    <t xml:space="preserve"> מורה למכונאות                                                </t>
  </si>
  <si>
    <t xml:space="preserve"> מנקה ספות ושטיחים                                            </t>
  </si>
  <si>
    <t xml:space="preserve"> יועץ בטיחות אש                                               </t>
  </si>
  <si>
    <t xml:space="preserve"> מרכיב מערכות וידאו                                           </t>
  </si>
  <si>
    <t xml:space="preserve"> מדריך טיפוס קיר עד 15 מטר                                    </t>
  </si>
  <si>
    <t xml:space="preserve"> ללא עיסוק - קולקטיב                                          </t>
  </si>
  <si>
    <t xml:space="preserve"> עובד ייצור עם חומרים מסוכנים                                 </t>
  </si>
  <si>
    <t xml:space="preserve"> אקרובט לגובה/ אווירי                                         </t>
  </si>
  <si>
    <t xml:space="preserve"> אקרובט קרקע                                                  </t>
  </si>
  <si>
    <t xml:space="preserve"> מעצבת ותופרת שמלות כלה                                       </t>
  </si>
  <si>
    <t xml:space="preserve"> עובד מחקר                                                    </t>
  </si>
  <si>
    <t xml:space="preserve"> מרפא בהידרוטרפיה                                             </t>
  </si>
  <si>
    <t xml:space="preserve"> זכיין מפעל הפיס                                              </t>
  </si>
  <si>
    <t xml:space="preserve"> מלווה הסעות לנכים                                            </t>
  </si>
  <si>
    <t xml:space="preserve"> עורך דין מייצג בבית משפט                                     </t>
  </si>
  <si>
    <t xml:space="preserve"> מתקין מסננים (בתוך מבנים)                                    </t>
  </si>
  <si>
    <t xml:space="preserve"> צבע חוץ  עם פיגומים מ 15 - 40 מטר                            </t>
  </si>
  <si>
    <t xml:space="preserve"> צבע חוץ  עם פיגומים מ 40 - 60 מטר                            </t>
  </si>
  <si>
    <t xml:space="preserve"> צבע חוץ עם פיגומים מעל 60 מטר                                </t>
  </si>
  <si>
    <t xml:space="preserve"> קבלן בניין עם פיגומים  מ 15 -  40 מטר                        </t>
  </si>
  <si>
    <t xml:space="preserve"> קבלן בניין עם פיגומים  מ 40 -  60 מטר                        </t>
  </si>
  <si>
    <t xml:space="preserve"> קבלן בניין עם פיגומים מעל 60 מטר                             </t>
  </si>
  <si>
    <t xml:space="preserve"> קבלן שיפוצים עם פיגומים מ 15 - 40 מטר                        </t>
  </si>
  <si>
    <t xml:space="preserve"> קבלן שיפוצים עם פיגומים מ 40 - 60 מטר                        </t>
  </si>
  <si>
    <t xml:space="preserve"> קבלן שיפוצים עם פיגומים מעל 60 מטר                           </t>
  </si>
  <si>
    <t xml:space="preserve"> בנאי עם פיגומים  מ 15 - 40 מטר                               </t>
  </si>
  <si>
    <t xml:space="preserve"> בנאי עם פיגומים  מ 40 - 60 מטר                               </t>
  </si>
  <si>
    <t xml:space="preserve"> בנאי עם פיגומים מעל 60 מטר                                   </t>
  </si>
  <si>
    <t xml:space="preserve"> פועל בניין עם פיגומים מ 15 - 40 מטר                          </t>
  </si>
  <si>
    <t xml:space="preserve"> פועל בניין עם פיגומים מ 40 - 60 מטר                          </t>
  </si>
  <si>
    <t xml:space="preserve"> פועל בניין עם פיגומים מעל 60 מטר                             </t>
  </si>
  <si>
    <t xml:space="preserve"> חשמלאי לגובה מ 15 - 40 מטר                                   </t>
  </si>
  <si>
    <t xml:space="preserve"> חשמלאי לגובה מ 40 - 60 מטר                                   </t>
  </si>
  <si>
    <t xml:space="preserve"> חשמלאי לגובה מעל 60 מטר                                      </t>
  </si>
  <si>
    <t xml:space="preserve"> מודד בגבהים מ 15 - 40 מטר                                    </t>
  </si>
  <si>
    <t xml:space="preserve"> מודד בגבהים מ 40 - 60 מטר                                    </t>
  </si>
  <si>
    <t xml:space="preserve"> מודד בגבהים מעל 60 מטר                                       </t>
  </si>
  <si>
    <t xml:space="preserve"> מתקין אלומיניום לבניין מ 15 - 40 מטר                         </t>
  </si>
  <si>
    <t xml:space="preserve"> מתקין אלומיניום לבניין מ 40 - 60 מטר                         </t>
  </si>
  <si>
    <t xml:space="preserve"> מתקין אלומיניום לבניין מעל 60 מטר                            </t>
  </si>
  <si>
    <t xml:space="preserve"> תאורן מ 15 - 40 מטר                                          </t>
  </si>
  <si>
    <t xml:space="preserve"> תאורן מ 40 - 60 מטר                                          </t>
  </si>
  <si>
    <t xml:space="preserve"> תאורן מעל 60 מטר                                             </t>
  </si>
  <si>
    <t xml:space="preserve"> טפסן בנין מ 15 - 40 מטר                                      </t>
  </si>
  <si>
    <t xml:space="preserve"> טפסן בנין מ 40 - 60 מטר                                      </t>
  </si>
  <si>
    <t xml:space="preserve"> טפסן בנין מעל 60 מטר                                         </t>
  </si>
  <si>
    <t xml:space="preserve"> טכנאי שירות מעליות עד 15 מטר                                 </t>
  </si>
  <si>
    <t xml:space="preserve"> טכנאי שירות מעליות מ 15 עד 40 מטר                            </t>
  </si>
  <si>
    <t xml:space="preserve"> טכנאי שירות מעליות מ 40 עד 60 מטר                            </t>
  </si>
  <si>
    <t xml:space="preserve"> טכנאי שירות מעליות מעל 60 מטר                                </t>
  </si>
  <si>
    <t xml:space="preserve"> מפקד טייסת בקבע וטייס                                        </t>
  </si>
  <si>
    <t xml:space="preserve"> מארחת במסעדה\פאב                                             </t>
  </si>
  <si>
    <t xml:space="preserve"> מנופאי לגובה עד 15 מטר                                       </t>
  </si>
  <si>
    <t xml:space="preserve"> מנופאי לגובה מ 15 - 40 מטר                                   </t>
  </si>
  <si>
    <t xml:space="preserve"> מנופאי לגובה  מ 40 - 60 מטר                                  </t>
  </si>
  <si>
    <t xml:space="preserve"> מנופאי לגובה מעל 60 מטר                                      </t>
  </si>
  <si>
    <t xml:space="preserve"> שוטר יס"מ                                                    </t>
  </si>
  <si>
    <t xml:space="preserve"> משיט סירות                                                   </t>
  </si>
  <si>
    <t xml:space="preserve"> סלקטור בנמל                                                  </t>
  </si>
  <si>
    <t xml:space="preserve"> וטרינר עופות בלול                                            </t>
  </si>
  <si>
    <t xml:space="preserve"> יועץ /יועצת עיסקי/ת                                          </t>
  </si>
  <si>
    <t xml:space="preserve"> מנהל קבוצת כדורגל                                            </t>
  </si>
  <si>
    <t xml:space="preserve"> עובד באספקת כלים סטריליים                                    </t>
  </si>
  <si>
    <t xml:space="preserve"> קבלן (מנהל בלבד)                                             </t>
  </si>
  <si>
    <t xml:space="preserve"> קורא מונה גז                                                 </t>
  </si>
  <si>
    <t>ריבית קבועה / משתנה</t>
  </si>
  <si>
    <t>קבועה</t>
  </si>
  <si>
    <t xml:space="preserve">במקרה של הלוואה בשיעור ריבית משתנה, תקבע הפרמיה לפי שיעור ריבית קבוע השווה לשיעור הריבית השנתית </t>
  </si>
  <si>
    <t>ההתחלתית בתוספת של 2.5% לשנה לשיעור ריבית זה</t>
  </si>
  <si>
    <t>משתנה</t>
  </si>
  <si>
    <t xml:space="preserve">   ככל שלא תהיה התאמה בין נתוני המשכנתא לבין המידע שימסר סכום הביטוח עלול שלא לכסות את יתרת ההלוואה בבנק. </t>
  </si>
  <si>
    <t xml:space="preserve">בגין משכנתאות שהריבית שתצוין על גבי טופס ההצעה תהיה בשיעור נמוך מ-2%, ידרש להמציא עותק של הסכם </t>
  </si>
  <si>
    <t>ההלוואה כתנאי להפקת הפוליסה</t>
  </si>
  <si>
    <t xml:space="preserve">יצוין כי כל נתוני המשכנתא (לרבות שיעורי הריבית הנמסרים על גבי טופס ההצעה), מהווים מידע מהותי לצורך </t>
  </si>
  <si>
    <t>קביעת סכום הביטוח והתפתחותו לאורך השנים. ככל שלא תהיה התאמה בין נתוני המשכנתא לבין המידע שימסר</t>
  </si>
  <si>
    <t xml:space="preserve">סכום הביטוח עלול שלא לכסות את יתרת ההלוואה בבנק. </t>
  </si>
  <si>
    <t>מס' שנים שנותרו לתום ההלוואה</t>
  </si>
  <si>
    <t>ריסק משכנתא</t>
  </si>
  <si>
    <t>.</t>
  </si>
  <si>
    <t>1. המחיר הסופי יקבע בהתאם לנתונים שינתנו בעת כתיבת ההצעה לביטוח.</t>
  </si>
  <si>
    <t>s</t>
  </si>
  <si>
    <t>חבילה 461 - שנה א' 25%, שנה ב'- 10%, שנה ג' - 5%, כיסוי מבנה - 22%</t>
  </si>
  <si>
    <t>ישן</t>
  </si>
  <si>
    <t>לא מעשן</t>
  </si>
  <si>
    <t>לא מעשנת</t>
  </si>
  <si>
    <t>מעשנת</t>
  </si>
  <si>
    <t>תוספת רפואית</t>
  </si>
  <si>
    <t xml:space="preserve">2. התעריפים משתנים מעת לעת והם נכונים אך ורק ליום התחשיב. </t>
  </si>
  <si>
    <t xml:space="preserve">3. האמור במסמך זה כפוף לנתונים האישיים המלאים של המועמדים לביטוח שימולאו בהצעה לביטוח ולתנאי הפוליסה ונספחיה. </t>
  </si>
  <si>
    <t xml:space="preserve">4. בגין משכנתאות שהריבית שתצוין על גבי טופס ההצעה תהיה בשיעור נמוך מ-2%, ידרש להמציא עותק של הסכם ההלוואה כתנאי להפקת הפוליסה. </t>
  </si>
  <si>
    <t>5. יצוין כי כל נתוני המשכנתא (לרבות שיעורי הריבית הנמסרים על גבי טופס ההצעה), מהווים מידע מהותי לצורך קביעת סכום הביטוח והתפתחותו לאורך השנים.</t>
  </si>
  <si>
    <t>6. ט.ל.ח.</t>
  </si>
  <si>
    <t>סימולטור לחישובי ריסק ומבנה לביטוח משכנתא לאדם עם מוגבלות מקצרת חיים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</si>
</sst>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 * #,##0.00_ ;_ * \-#,##0.00_ ;_ * &quot;-&quot;??_ ;_ @_ "/>
    <numFmt numFmtId="164" formatCode="_ * #,##0_ ;_ * \-#,##0_ ;_ * &quot;-&quot;??_ ;_ @_ "/>
    <numFmt numFmtId="165" formatCode="&quot;₪&quot;\ #,##0"/>
    <numFmt numFmtId="166" formatCode="#,##0_ ;\-#,##0\ "/>
    <numFmt numFmtId="167" formatCode="_ * #,##0.0000_ ;_ * \-#,##0.0000_ ;_ * &quot;-&quot;??_ ;_ @_ "/>
    <numFmt numFmtId="168" formatCode="[$-F800]dddd\,\ mmmm\ dd\,\ yyyy"/>
    <numFmt numFmtId="169" formatCode="0.00000"/>
    <numFmt numFmtId="170" formatCode="_ * #,##0.0_ ;_ * \-#,##0.0_ ;_ * &quot;-&quot;?_ ;_ @_ "/>
  </numFmts>
  <fonts count="50" x14ac:knownFonts="1">
    <font>
      <sz val="10"/>
      <name val="Arial"/>
      <charset val="177"/>
    </font>
    <font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/>
      <sz val="12"/>
      <name val="Arial"/>
      <family val="2"/>
    </font>
    <font>
      <u/>
      <sz val="10"/>
      <name val="Arial"/>
      <family val="2"/>
    </font>
    <font>
      <sz val="10"/>
      <name val="Verdana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0"/>
      <color rgb="FF00B050"/>
      <name val="Arial"/>
      <family val="2"/>
    </font>
    <font>
      <b/>
      <sz val="14"/>
      <color theme="5" tint="-0.499984740745262"/>
      <name val="Arial"/>
      <family val="2"/>
    </font>
    <font>
      <b/>
      <sz val="16"/>
      <color theme="5" tint="-0.499984740745262"/>
      <name val="Arial"/>
      <family val="2"/>
    </font>
    <font>
      <b/>
      <u/>
      <sz val="14"/>
      <color theme="5" tint="-0.499984740745262"/>
      <name val="Arial"/>
      <family val="2"/>
    </font>
    <font>
      <sz val="14"/>
      <color theme="5" tint="-0.499984740745262"/>
      <name val="Arial"/>
      <family val="2"/>
    </font>
    <font>
      <b/>
      <sz val="18"/>
      <color rgb="FF4C2600"/>
      <name val="Arial"/>
      <family val="2"/>
    </font>
    <font>
      <b/>
      <sz val="10"/>
      <color theme="0"/>
      <name val="Arial"/>
      <family val="2"/>
    </font>
    <font>
      <b/>
      <sz val="11"/>
      <color rgb="FFFF0000"/>
      <name val="Arial"/>
      <family val="2"/>
    </font>
    <font>
      <b/>
      <sz val="14"/>
      <color rgb="FF0000FF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sz val="10"/>
      <color rgb="FFFF0000"/>
      <name val="Arial"/>
      <family val="2"/>
    </font>
    <font>
      <sz val="9"/>
      <color theme="9" tint="-0.499984740745262"/>
      <name val="Arial"/>
      <family val="2"/>
    </font>
    <font>
      <b/>
      <sz val="9"/>
      <color theme="9" tint="-0.499984740745262"/>
      <name val="Arial"/>
      <family val="2"/>
    </font>
    <font>
      <b/>
      <sz val="11"/>
      <color theme="1"/>
      <name val="Arial"/>
      <family val="2"/>
      <scheme val="minor"/>
    </font>
    <font>
      <b/>
      <sz val="11"/>
      <color theme="0"/>
      <name val="David"/>
      <family val="2"/>
      <charset val="177"/>
    </font>
    <font>
      <sz val="11"/>
      <color rgb="FF4D2403"/>
      <name val="David"/>
      <family val="2"/>
      <charset val="177"/>
    </font>
    <font>
      <sz val="8"/>
      <color theme="9" tint="-0.499984740745262"/>
      <name val="Arial"/>
      <family val="2"/>
    </font>
    <font>
      <b/>
      <sz val="8"/>
      <color theme="9" tint="-0.499984740745262"/>
      <name val="Arial"/>
      <family val="2"/>
    </font>
    <font>
      <b/>
      <sz val="12"/>
      <color theme="9" tint="-0.499984740745262"/>
      <name val="David"/>
      <family val="2"/>
      <charset val="177"/>
    </font>
    <font>
      <sz val="10"/>
      <color theme="0" tint="-0.34998626667073579"/>
      <name val="Arial"/>
      <family val="2"/>
    </font>
    <font>
      <b/>
      <u/>
      <sz val="20"/>
      <color rgb="FFFF0000"/>
      <name val="Arial"/>
      <family val="2"/>
    </font>
    <font>
      <b/>
      <sz val="10"/>
      <color theme="9" tint="-0.499984740745262"/>
      <name val="David"/>
      <family val="2"/>
      <charset val="177"/>
    </font>
    <font>
      <b/>
      <sz val="18"/>
      <color rgb="FF0000FF"/>
      <name val="Arial"/>
      <family val="2"/>
    </font>
    <font>
      <b/>
      <sz val="12"/>
      <color theme="0"/>
      <name val="Arial"/>
      <family val="2"/>
    </font>
    <font>
      <sz val="16"/>
      <name val="Arial"/>
      <family val="2"/>
      <scheme val="minor"/>
    </font>
    <font>
      <sz val="16"/>
      <color theme="0"/>
      <name val="Arial"/>
      <family val="2"/>
      <scheme val="minor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0000FF"/>
      <name val="Arial"/>
      <family val="2"/>
    </font>
    <font>
      <b/>
      <sz val="14"/>
      <color rgb="FFFF0000"/>
      <name val="Arial"/>
      <family val="2"/>
    </font>
    <font>
      <sz val="14"/>
      <color theme="0"/>
      <name val="Arial"/>
      <family val="2"/>
    </font>
    <font>
      <b/>
      <u/>
      <sz val="18"/>
      <color theme="5" tint="-0.499984740745262"/>
      <name val="Arial"/>
      <family val="2"/>
    </font>
    <font>
      <b/>
      <sz val="14"/>
      <color theme="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gradientFill degree="90">
        <stop position="0">
          <color theme="9" tint="-0.49803155613879818"/>
        </stop>
        <stop position="1">
          <color rgb="FFF57B17"/>
        </stop>
      </gradient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auto="1"/>
      </patternFill>
    </fill>
    <fill>
      <patternFill patternType="solid">
        <fgColor rgb="FFCC6600"/>
        <bgColor auto="1"/>
      </patternFill>
    </fill>
    <fill>
      <patternFill patternType="solid">
        <fgColor theme="9" tint="-0.249977111117893"/>
        <bgColor indexed="64"/>
      </patternFill>
    </fill>
  </fills>
  <borders count="5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9" tint="-0.499984740745262"/>
      </right>
      <top/>
      <bottom/>
      <diagonal/>
    </border>
    <border>
      <left/>
      <right/>
      <top/>
      <bottom style="thin">
        <color theme="9" tint="-0.499984740745262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9" tint="-0.499984740745262"/>
      </top>
      <bottom/>
      <diagonal/>
    </border>
    <border>
      <left/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/>
      <top/>
      <bottom style="thin">
        <color theme="9" tint="-0.499984740745262"/>
      </bottom>
      <diagonal/>
    </border>
    <border>
      <left/>
      <right style="thin">
        <color theme="9" tint="-0.499984740745262"/>
      </right>
      <top/>
      <bottom style="thin">
        <color theme="9" tint="-0.499984740745262"/>
      </bottom>
      <diagonal/>
    </border>
    <border>
      <left style="thin">
        <color theme="0"/>
      </left>
      <right style="thin">
        <color theme="0"/>
      </right>
      <top style="thin">
        <color theme="9" tint="-0.49998474074526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9" tint="-0.499984740745262"/>
      </left>
      <right/>
      <top style="thin">
        <color theme="9" tint="-0.499984740745262"/>
      </top>
      <bottom/>
      <diagonal/>
    </border>
    <border>
      <left style="thin">
        <color theme="9" tint="-0.499984740745262"/>
      </left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0"/>
      </right>
      <top style="thick">
        <color theme="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996633"/>
      </right>
      <top/>
      <bottom style="thin">
        <color theme="9" tint="-0.49998474074526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9">
    <xf numFmtId="0" fontId="0" fillId="0" borderId="0" xfId="0"/>
    <xf numFmtId="0" fontId="2" fillId="0" borderId="0" xfId="0" applyFont="1"/>
    <xf numFmtId="43" fontId="1" fillId="0" borderId="0" xfId="1" applyFont="1" applyFill="1" applyBorder="1" applyProtection="1">
      <protection hidden="1"/>
    </xf>
    <xf numFmtId="9" fontId="0" fillId="0" borderId="1" xfId="2" applyFont="1" applyFill="1" applyBorder="1" applyProtection="1">
      <protection hidden="1"/>
    </xf>
    <xf numFmtId="9" fontId="0" fillId="0" borderId="2" xfId="2" applyFont="1" applyFill="1" applyBorder="1" applyProtection="1">
      <protection hidden="1"/>
    </xf>
    <xf numFmtId="0" fontId="0" fillId="0" borderId="0" xfId="0" applyProtection="1">
      <protection hidden="1"/>
    </xf>
    <xf numFmtId="164" fontId="3" fillId="2" borderId="1" xfId="1" applyNumberFormat="1" applyFont="1" applyFill="1" applyBorder="1" applyProtection="1">
      <protection hidden="1"/>
    </xf>
    <xf numFmtId="0" fontId="0" fillId="2" borderId="3" xfId="0" applyFill="1" applyBorder="1" applyAlignment="1" applyProtection="1">
      <protection hidden="1"/>
    </xf>
    <xf numFmtId="0" fontId="0" fillId="2" borderId="0" xfId="0" applyFill="1" applyBorder="1" applyAlignment="1" applyProtection="1">
      <protection hidden="1"/>
    </xf>
    <xf numFmtId="10" fontId="3" fillId="2" borderId="2" xfId="0" applyNumberFormat="1" applyFont="1" applyFill="1" applyBorder="1" applyProtection="1">
      <protection hidden="1"/>
    </xf>
    <xf numFmtId="0" fontId="0" fillId="2" borderId="4" xfId="0" applyFill="1" applyBorder="1" applyAlignment="1" applyProtection="1">
      <protection hidden="1"/>
    </xf>
    <xf numFmtId="0" fontId="0" fillId="2" borderId="5" xfId="0" applyFill="1" applyBorder="1" applyAlignment="1" applyProtection="1">
      <protection hidden="1"/>
    </xf>
    <xf numFmtId="164" fontId="3" fillId="2" borderId="6" xfId="1" applyNumberFormat="1" applyFont="1" applyFill="1" applyBorder="1" applyProtection="1">
      <protection hidden="1"/>
    </xf>
    <xf numFmtId="0" fontId="0" fillId="3" borderId="7" xfId="0" applyFill="1" applyBorder="1" applyAlignment="1" applyProtection="1">
      <protection hidden="1"/>
    </xf>
    <xf numFmtId="0" fontId="0" fillId="3" borderId="8" xfId="0" applyFill="1" applyBorder="1" applyAlignment="1" applyProtection="1">
      <protection hidden="1"/>
    </xf>
    <xf numFmtId="164" fontId="3" fillId="3" borderId="1" xfId="1" applyNumberFormat="1" applyFont="1" applyFill="1" applyBorder="1" applyProtection="1">
      <protection hidden="1"/>
    </xf>
    <xf numFmtId="0" fontId="0" fillId="3" borderId="3" xfId="0" applyFill="1" applyBorder="1" applyAlignment="1" applyProtection="1">
      <protection hidden="1"/>
    </xf>
    <xf numFmtId="0" fontId="0" fillId="3" borderId="0" xfId="0" applyFill="1" applyBorder="1" applyAlignment="1" applyProtection="1">
      <protection hidden="1"/>
    </xf>
    <xf numFmtId="10" fontId="3" fillId="3" borderId="2" xfId="0" applyNumberFormat="1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1" fontId="3" fillId="0" borderId="0" xfId="1" applyNumberFormat="1" applyFont="1" applyFill="1" applyBorder="1" applyProtection="1">
      <protection hidden="1"/>
    </xf>
    <xf numFmtId="0" fontId="0" fillId="3" borderId="4" xfId="0" applyFill="1" applyBorder="1" applyAlignment="1" applyProtection="1">
      <protection hidden="1"/>
    </xf>
    <xf numFmtId="0" fontId="0" fillId="3" borderId="5" xfId="0" applyFill="1" applyBorder="1" applyAlignment="1" applyProtection="1">
      <protection hidden="1"/>
    </xf>
    <xf numFmtId="164" fontId="3" fillId="3" borderId="6" xfId="1" applyNumberFormat="1" applyFont="1" applyFill="1" applyBorder="1" applyProtection="1">
      <protection hidden="1"/>
    </xf>
    <xf numFmtId="0" fontId="0" fillId="0" borderId="0" xfId="0" applyFill="1" applyProtection="1">
      <protection hidden="1"/>
    </xf>
    <xf numFmtId="0" fontId="0" fillId="2" borderId="7" xfId="0" applyFill="1" applyBorder="1" applyAlignment="1" applyProtection="1">
      <protection hidden="1"/>
    </xf>
    <xf numFmtId="0" fontId="0" fillId="2" borderId="8" xfId="0" applyFill="1" applyBorder="1" applyAlignment="1" applyProtection="1"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3" xfId="0" applyFill="1" applyBorder="1" applyProtection="1"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9" fontId="3" fillId="0" borderId="0" xfId="2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 readingOrder="2"/>
      <protection hidden="1"/>
    </xf>
    <xf numFmtId="9" fontId="3" fillId="0" borderId="0" xfId="0" applyNumberFormat="1" applyFont="1" applyFill="1" applyBorder="1" applyAlignment="1" applyProtection="1">
      <alignment horizontal="center"/>
      <protection hidden="1"/>
    </xf>
    <xf numFmtId="164" fontId="0" fillId="0" borderId="0" xfId="1" applyNumberFormat="1" applyFont="1" applyFill="1" applyBorder="1" applyProtection="1">
      <protection hidden="1"/>
    </xf>
    <xf numFmtId="0" fontId="10" fillId="0" borderId="0" xfId="0" applyFont="1" applyFill="1" applyBorder="1" applyProtection="1">
      <protection hidden="1"/>
    </xf>
    <xf numFmtId="0" fontId="5" fillId="0" borderId="1" xfId="0" applyFont="1" applyFill="1" applyBorder="1" applyProtection="1">
      <protection hidden="1"/>
    </xf>
    <xf numFmtId="0" fontId="9" fillId="0" borderId="0" xfId="0" applyFont="1" applyAlignment="1" applyProtection="1">
      <alignment horizontal="right" readingOrder="2"/>
      <protection hidden="1"/>
    </xf>
    <xf numFmtId="0" fontId="0" fillId="0" borderId="0" xfId="0" applyAlignment="1" applyProtection="1">
      <alignment horizontal="right" readingOrder="2"/>
      <protection hidden="1"/>
    </xf>
    <xf numFmtId="164" fontId="3" fillId="0" borderId="0" xfId="1" applyNumberFormat="1" applyFont="1" applyFill="1" applyBorder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protection hidden="1"/>
    </xf>
    <xf numFmtId="0" fontId="11" fillId="0" borderId="9" xfId="0" applyFont="1" applyBorder="1" applyProtection="1">
      <protection locked="0" hidden="1"/>
    </xf>
    <xf numFmtId="0" fontId="0" fillId="0" borderId="0" xfId="0" applyProtection="1"/>
    <xf numFmtId="14" fontId="11" fillId="0" borderId="0" xfId="0" applyNumberFormat="1" applyFont="1" applyProtection="1"/>
    <xf numFmtId="0" fontId="2" fillId="0" borderId="0" xfId="0" applyFont="1" applyProtection="1"/>
    <xf numFmtId="0" fontId="14" fillId="0" borderId="0" xfId="0" applyFont="1" applyProtection="1"/>
    <xf numFmtId="0" fontId="15" fillId="4" borderId="0" xfId="0" applyFont="1" applyFill="1" applyBorder="1" applyProtection="1"/>
    <xf numFmtId="165" fontId="16" fillId="4" borderId="0" xfId="0" applyNumberFormat="1" applyFont="1" applyFill="1" applyBorder="1" applyProtection="1"/>
    <xf numFmtId="0" fontId="12" fillId="0" borderId="9" xfId="0" applyFont="1" applyFill="1" applyBorder="1" applyProtection="1"/>
    <xf numFmtId="0" fontId="0" fillId="0" borderId="0" xfId="0" applyAlignment="1" applyProtection="1">
      <alignment horizontal="center" vertical="center"/>
    </xf>
    <xf numFmtId="0" fontId="11" fillId="0" borderId="0" xfId="0" applyFont="1" applyProtection="1"/>
    <xf numFmtId="0" fontId="17" fillId="0" borderId="0" xfId="0" applyFont="1" applyProtection="1"/>
    <xf numFmtId="1" fontId="17" fillId="0" borderId="0" xfId="0" applyNumberFormat="1" applyFont="1" applyFill="1" applyProtection="1"/>
    <xf numFmtId="0" fontId="11" fillId="0" borderId="9" xfId="0" applyFont="1" applyFill="1" applyBorder="1" applyProtection="1"/>
    <xf numFmtId="0" fontId="5" fillId="0" borderId="9" xfId="0" applyFont="1" applyFill="1" applyBorder="1" applyAlignment="1" applyProtection="1">
      <alignment horizontal="center" vertical="center" wrapText="1" shrinkToFit="1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 wrapText="1"/>
    </xf>
    <xf numFmtId="43" fontId="0" fillId="0" borderId="0" xfId="0" applyNumberFormat="1" applyProtection="1"/>
    <xf numFmtId="164" fontId="11" fillId="0" borderId="9" xfId="0" applyNumberFormat="1" applyFont="1" applyFill="1" applyBorder="1" applyProtection="1"/>
    <xf numFmtId="166" fontId="11" fillId="0" borderId="9" xfId="0" applyNumberFormat="1" applyFont="1" applyFill="1" applyBorder="1" applyProtection="1"/>
    <xf numFmtId="0" fontId="11" fillId="0" borderId="9" xfId="0" applyFont="1" applyBorder="1" applyProtection="1"/>
    <xf numFmtId="0" fontId="18" fillId="0" borderId="9" xfId="0" applyFont="1" applyFill="1" applyBorder="1" applyProtection="1"/>
    <xf numFmtId="0" fontId="12" fillId="0" borderId="9" xfId="0" applyFont="1" applyFill="1" applyBorder="1" applyAlignment="1" applyProtection="1">
      <alignment wrapText="1"/>
    </xf>
    <xf numFmtId="0" fontId="19" fillId="0" borderId="0" xfId="0" applyFont="1" applyProtection="1"/>
    <xf numFmtId="0" fontId="19" fillId="0" borderId="0" xfId="0" applyFont="1" applyAlignment="1" applyProtection="1">
      <alignment horizontal="right" readingOrder="2"/>
    </xf>
    <xf numFmtId="166" fontId="12" fillId="0" borderId="9" xfId="0" applyNumberFormat="1" applyFont="1" applyFill="1" applyBorder="1" applyProtection="1"/>
    <xf numFmtId="0" fontId="1" fillId="0" borderId="0" xfId="0" applyFont="1" applyProtection="1"/>
    <xf numFmtId="0" fontId="0" fillId="0" borderId="0" xfId="0" applyBorder="1" applyProtection="1"/>
    <xf numFmtId="0" fontId="1" fillId="0" borderId="0" xfId="0" applyFont="1"/>
    <xf numFmtId="0" fontId="21" fillId="0" borderId="0" xfId="0" applyFont="1" applyAlignment="1" applyProtection="1"/>
    <xf numFmtId="1" fontId="0" fillId="0" borderId="0" xfId="0" applyNumberFormat="1"/>
    <xf numFmtId="164" fontId="0" fillId="0" borderId="0" xfId="0" applyNumberFormat="1" applyProtection="1"/>
    <xf numFmtId="14" fontId="11" fillId="0" borderId="9" xfId="0" applyNumberFormat="1" applyFont="1" applyFill="1" applyBorder="1" applyProtection="1"/>
    <xf numFmtId="0" fontId="22" fillId="0" borderId="9" xfId="0" applyFont="1" applyFill="1" applyBorder="1" applyProtection="1">
      <protection locked="0" hidden="1"/>
    </xf>
    <xf numFmtId="14" fontId="22" fillId="0" borderId="9" xfId="0" applyNumberFormat="1" applyFont="1" applyFill="1" applyBorder="1" applyProtection="1">
      <protection locked="0" hidden="1"/>
    </xf>
    <xf numFmtId="1" fontId="22" fillId="0" borderId="9" xfId="1" applyNumberFormat="1" applyFont="1" applyFill="1" applyBorder="1" applyProtection="1">
      <protection locked="0" hidden="1"/>
    </xf>
    <xf numFmtId="166" fontId="22" fillId="5" borderId="9" xfId="1" applyNumberFormat="1" applyFont="1" applyFill="1" applyBorder="1" applyProtection="1">
      <protection locked="0" hidden="1"/>
    </xf>
    <xf numFmtId="164" fontId="22" fillId="0" borderId="9" xfId="1" applyNumberFormat="1" applyFont="1" applyFill="1" applyBorder="1" applyProtection="1">
      <protection locked="0" hidden="1"/>
    </xf>
    <xf numFmtId="10" fontId="22" fillId="0" borderId="9" xfId="0" applyNumberFormat="1" applyFont="1" applyFill="1" applyBorder="1" applyProtection="1">
      <protection locked="0" hidden="1"/>
    </xf>
    <xf numFmtId="164" fontId="3" fillId="2" borderId="8" xfId="1" applyNumberFormat="1" applyFont="1" applyFill="1" applyBorder="1" applyProtection="1">
      <protection hidden="1"/>
    </xf>
    <xf numFmtId="10" fontId="3" fillId="2" borderId="0" xfId="0" applyNumberFormat="1" applyFont="1" applyFill="1" applyBorder="1" applyProtection="1">
      <protection hidden="1"/>
    </xf>
    <xf numFmtId="164" fontId="3" fillId="2" borderId="5" xfId="1" applyNumberFormat="1" applyFont="1" applyFill="1" applyBorder="1" applyProtection="1">
      <protection hidden="1"/>
    </xf>
    <xf numFmtId="164" fontId="3" fillId="3" borderId="8" xfId="1" applyNumberFormat="1" applyFont="1" applyFill="1" applyBorder="1" applyProtection="1">
      <protection hidden="1"/>
    </xf>
    <xf numFmtId="10" fontId="3" fillId="3" borderId="0" xfId="0" applyNumberFormat="1" applyFont="1" applyFill="1" applyBorder="1" applyProtection="1">
      <protection hidden="1"/>
    </xf>
    <xf numFmtId="164" fontId="3" fillId="3" borderId="5" xfId="1" applyNumberFormat="1" applyFont="1" applyFill="1" applyBorder="1" applyProtection="1">
      <protection hidden="1"/>
    </xf>
    <xf numFmtId="167" fontId="1" fillId="6" borderId="10" xfId="1" applyNumberFormat="1" applyFont="1" applyFill="1" applyBorder="1" applyProtection="1">
      <protection hidden="1"/>
    </xf>
    <xf numFmtId="167" fontId="1" fillId="7" borderId="10" xfId="1" applyNumberFormat="1" applyFont="1" applyFill="1" applyBorder="1" applyProtection="1">
      <protection hidden="1"/>
    </xf>
    <xf numFmtId="10" fontId="3" fillId="0" borderId="0" xfId="0" applyNumberFormat="1" applyFont="1" applyFill="1" applyBorder="1" applyProtection="1">
      <protection hidden="1"/>
    </xf>
    <xf numFmtId="164" fontId="0" fillId="7" borderId="11" xfId="0" applyNumberFormat="1" applyFill="1" applyBorder="1" applyProtection="1">
      <protection hidden="1"/>
    </xf>
    <xf numFmtId="43" fontId="1" fillId="7" borderId="12" xfId="1" applyFont="1" applyFill="1" applyBorder="1" applyProtection="1">
      <protection hidden="1"/>
    </xf>
    <xf numFmtId="164" fontId="0" fillId="7" borderId="13" xfId="0" applyNumberFormat="1" applyFill="1" applyBorder="1" applyProtection="1">
      <protection hidden="1"/>
    </xf>
    <xf numFmtId="43" fontId="1" fillId="7" borderId="14" xfId="1" applyFont="1" applyFill="1" applyBorder="1" applyProtection="1">
      <protection hidden="1"/>
    </xf>
    <xf numFmtId="164" fontId="0" fillId="7" borderId="15" xfId="0" applyNumberFormat="1" applyFill="1" applyBorder="1" applyProtection="1">
      <protection hidden="1"/>
    </xf>
    <xf numFmtId="43" fontId="1" fillId="6" borderId="12" xfId="1" applyFont="1" applyFill="1" applyBorder="1" applyProtection="1">
      <protection hidden="1"/>
    </xf>
    <xf numFmtId="43" fontId="1" fillId="6" borderId="14" xfId="1" applyFont="1" applyFill="1" applyBorder="1" applyProtection="1">
      <protection hidden="1"/>
    </xf>
    <xf numFmtId="0" fontId="23" fillId="0" borderId="0" xfId="0" applyFont="1" applyProtection="1"/>
    <xf numFmtId="0" fontId="24" fillId="0" borderId="0" xfId="0" applyFont="1" applyAlignment="1" applyProtection="1"/>
    <xf numFmtId="0" fontId="2" fillId="0" borderId="0" xfId="0" applyFont="1" applyFill="1" applyBorder="1" applyProtection="1">
      <protection hidden="1"/>
    </xf>
    <xf numFmtId="164" fontId="2" fillId="0" borderId="0" xfId="1" applyNumberFormat="1" applyFont="1" applyFill="1" applyBorder="1" applyProtection="1">
      <protection hidden="1"/>
    </xf>
    <xf numFmtId="0" fontId="5" fillId="8" borderId="9" xfId="0" applyFont="1" applyFill="1" applyBorder="1" applyAlignment="1" applyProtection="1">
      <alignment horizontal="center" vertical="center" wrapText="1"/>
    </xf>
    <xf numFmtId="0" fontId="5" fillId="9" borderId="9" xfId="0" applyFont="1" applyFill="1" applyBorder="1" applyAlignment="1" applyProtection="1">
      <alignment horizontal="center" vertical="center" wrapText="1"/>
    </xf>
    <xf numFmtId="0" fontId="5" fillId="10" borderId="9" xfId="0" applyFont="1" applyFill="1" applyBorder="1" applyAlignment="1" applyProtection="1">
      <alignment horizontal="center" vertical="center" wrapText="1"/>
    </xf>
    <xf numFmtId="0" fontId="11" fillId="5" borderId="0" xfId="0" applyFont="1" applyFill="1" applyBorder="1" applyProtection="1"/>
    <xf numFmtId="0" fontId="2" fillId="0" borderId="0" xfId="0" applyFont="1" applyBorder="1" applyAlignment="1" applyProtection="1">
      <alignment vertical="top" wrapText="1"/>
    </xf>
    <xf numFmtId="0" fontId="0" fillId="0" borderId="0" xfId="0" applyAlignment="1" applyProtection="1">
      <alignment horizontal="right"/>
    </xf>
    <xf numFmtId="0" fontId="22" fillId="5" borderId="0" xfId="0" applyFont="1" applyFill="1" applyBorder="1" applyProtection="1">
      <protection locked="0" hidden="1"/>
    </xf>
    <xf numFmtId="0" fontId="11" fillId="0" borderId="9" xfId="0" applyFont="1" applyFill="1" applyBorder="1" applyProtection="1">
      <protection hidden="1"/>
    </xf>
    <xf numFmtId="164" fontId="0" fillId="2" borderId="16" xfId="0" applyNumberFormat="1" applyFill="1" applyBorder="1" applyProtection="1">
      <protection hidden="1"/>
    </xf>
    <xf numFmtId="164" fontId="0" fillId="2" borderId="17" xfId="0" applyNumberFormat="1" applyFill="1" applyBorder="1" applyProtection="1">
      <protection hidden="1"/>
    </xf>
    <xf numFmtId="164" fontId="0" fillId="2" borderId="18" xfId="0" applyNumberFormat="1" applyFill="1" applyBorder="1" applyProtection="1">
      <protection hidden="1"/>
    </xf>
    <xf numFmtId="43" fontId="1" fillId="2" borderId="12" xfId="1" applyFont="1" applyFill="1" applyBorder="1" applyProtection="1">
      <protection hidden="1"/>
    </xf>
    <xf numFmtId="43" fontId="1" fillId="2" borderId="14" xfId="1" applyFont="1" applyFill="1" applyBorder="1" applyProtection="1">
      <protection hidden="1"/>
    </xf>
    <xf numFmtId="167" fontId="1" fillId="2" borderId="10" xfId="1" applyNumberFormat="1" applyFont="1" applyFill="1" applyBorder="1" applyProtection="1">
      <protection hidden="1"/>
    </xf>
    <xf numFmtId="167" fontId="1" fillId="2" borderId="19" xfId="1" applyNumberFormat="1" applyFont="1" applyFill="1" applyBorder="1" applyProtection="1">
      <protection hidden="1"/>
    </xf>
    <xf numFmtId="167" fontId="1" fillId="2" borderId="20" xfId="1" applyNumberFormat="1" applyFont="1" applyFill="1" applyBorder="1" applyProtection="1">
      <protection hidden="1"/>
    </xf>
    <xf numFmtId="164" fontId="0" fillId="6" borderId="16" xfId="0" applyNumberFormat="1" applyFill="1" applyBorder="1" applyProtection="1">
      <protection hidden="1"/>
    </xf>
    <xf numFmtId="164" fontId="0" fillId="6" borderId="17" xfId="0" applyNumberFormat="1" applyFill="1" applyBorder="1" applyProtection="1">
      <protection hidden="1"/>
    </xf>
    <xf numFmtId="164" fontId="0" fillId="6" borderId="18" xfId="0" applyNumberFormat="1" applyFill="1" applyBorder="1" applyProtection="1">
      <protection hidden="1"/>
    </xf>
    <xf numFmtId="164" fontId="0" fillId="7" borderId="16" xfId="0" applyNumberFormat="1" applyFill="1" applyBorder="1" applyProtection="1">
      <protection hidden="1"/>
    </xf>
    <xf numFmtId="164" fontId="0" fillId="7" borderId="17" xfId="0" applyNumberFormat="1" applyFill="1" applyBorder="1" applyProtection="1">
      <protection hidden="1"/>
    </xf>
    <xf numFmtId="164" fontId="0" fillId="7" borderId="18" xfId="0" applyNumberFormat="1" applyFill="1" applyBorder="1" applyProtection="1">
      <protection hidden="1"/>
    </xf>
    <xf numFmtId="0" fontId="24" fillId="5" borderId="0" xfId="0" applyFont="1" applyFill="1" applyBorder="1" applyAlignment="1" applyProtection="1"/>
    <xf numFmtId="0" fontId="23" fillId="5" borderId="0" xfId="0" applyFont="1" applyFill="1" applyProtection="1"/>
    <xf numFmtId="0" fontId="25" fillId="0" borderId="0" xfId="0" applyFont="1" applyProtection="1"/>
    <xf numFmtId="1" fontId="23" fillId="5" borderId="0" xfId="0" applyNumberFormat="1" applyFont="1" applyFill="1" applyProtection="1"/>
    <xf numFmtId="0" fontId="26" fillId="0" borderId="0" xfId="0" applyFont="1" applyBorder="1" applyAlignment="1" applyProtection="1">
      <alignment horizontal="right" vertical="center"/>
    </xf>
    <xf numFmtId="0" fontId="26" fillId="0" borderId="0" xfId="0" applyFont="1" applyAlignment="1" applyProtection="1">
      <alignment horizontal="right" vertical="center"/>
    </xf>
    <xf numFmtId="0" fontId="27" fillId="0" borderId="0" xfId="0" applyFont="1" applyAlignment="1" applyProtection="1">
      <alignment horizontal="right" vertical="center"/>
    </xf>
    <xf numFmtId="0" fontId="28" fillId="0" borderId="0" xfId="0" applyFont="1" applyAlignment="1" applyProtection="1"/>
    <xf numFmtId="0" fontId="28" fillId="0" borderId="0" xfId="0" applyFont="1" applyProtection="1"/>
    <xf numFmtId="0" fontId="28" fillId="0" borderId="0" xfId="0" applyFont="1" applyAlignment="1" applyProtection="1">
      <alignment horizontal="right"/>
    </xf>
    <xf numFmtId="0" fontId="0" fillId="0" borderId="28" xfId="0" applyBorder="1" applyProtection="1"/>
    <xf numFmtId="0" fontId="0" fillId="0" borderId="0" xfId="0" applyAlignment="1" applyProtection="1"/>
    <xf numFmtId="0" fontId="27" fillId="0" borderId="0" xfId="0" applyFont="1" applyBorder="1" applyAlignment="1" applyProtection="1">
      <alignment horizontal="right" vertical="center"/>
    </xf>
    <xf numFmtId="0" fontId="4" fillId="0" borderId="0" xfId="0" applyFont="1" applyBorder="1" applyProtection="1"/>
    <xf numFmtId="0" fontId="29" fillId="11" borderId="30" xfId="0" applyFont="1" applyFill="1" applyBorder="1" applyProtection="1"/>
    <xf numFmtId="0" fontId="29" fillId="11" borderId="30" xfId="0" applyFont="1" applyFill="1" applyBorder="1" applyAlignment="1" applyProtection="1">
      <alignment horizontal="center"/>
    </xf>
    <xf numFmtId="164" fontId="30" fillId="12" borderId="31" xfId="1" applyNumberFormat="1" applyFont="1" applyFill="1" applyBorder="1" applyProtection="1"/>
    <xf numFmtId="0" fontId="13" fillId="0" borderId="0" xfId="0" applyFont="1" applyProtection="1"/>
    <xf numFmtId="10" fontId="30" fillId="12" borderId="31" xfId="1" applyNumberFormat="1" applyFont="1" applyFill="1" applyBorder="1" applyProtection="1"/>
    <xf numFmtId="43" fontId="13" fillId="0" borderId="0" xfId="0" applyNumberFormat="1" applyFont="1" applyProtection="1"/>
    <xf numFmtId="0" fontId="13" fillId="0" borderId="0" xfId="0" applyFont="1" applyBorder="1" applyAlignment="1" applyProtection="1">
      <alignment horizontal="center"/>
    </xf>
    <xf numFmtId="164" fontId="30" fillId="12" borderId="31" xfId="1" applyNumberFormat="1" applyFont="1" applyFill="1" applyBorder="1" applyAlignment="1" applyProtection="1">
      <alignment horizontal="center"/>
    </xf>
    <xf numFmtId="0" fontId="31" fillId="0" borderId="32" xfId="0" applyFont="1" applyBorder="1" applyAlignment="1" applyProtection="1">
      <alignment horizontal="right" vertical="center"/>
    </xf>
    <xf numFmtId="0" fontId="6" fillId="0" borderId="33" xfId="0" applyFont="1" applyBorder="1" applyProtection="1"/>
    <xf numFmtId="0" fontId="6" fillId="0" borderId="0" xfId="0" applyFont="1" applyBorder="1" applyProtection="1"/>
    <xf numFmtId="0" fontId="31" fillId="0" borderId="0" xfId="0" applyFont="1" applyBorder="1" applyAlignment="1" applyProtection="1">
      <alignment horizontal="right" vertical="center"/>
    </xf>
    <xf numFmtId="0" fontId="31" fillId="0" borderId="28" xfId="0" applyFont="1" applyBorder="1" applyAlignment="1" applyProtection="1">
      <alignment horizontal="right" vertical="center"/>
    </xf>
    <xf numFmtId="0" fontId="6" fillId="0" borderId="34" xfId="0" applyFont="1" applyBorder="1" applyProtection="1"/>
    <xf numFmtId="0" fontId="6" fillId="0" borderId="29" xfId="0" applyFont="1" applyBorder="1" applyProtection="1"/>
    <xf numFmtId="0" fontId="31" fillId="0" borderId="29" xfId="0" applyFont="1" applyBorder="1" applyAlignment="1" applyProtection="1">
      <alignment horizontal="right" vertical="center"/>
    </xf>
    <xf numFmtId="0" fontId="31" fillId="0" borderId="35" xfId="0" applyFont="1" applyBorder="1" applyAlignment="1" applyProtection="1">
      <alignment horizontal="right" vertical="center"/>
    </xf>
    <xf numFmtId="164" fontId="30" fillId="12" borderId="36" xfId="1" applyNumberFormat="1" applyFont="1" applyFill="1" applyBorder="1" applyAlignment="1" applyProtection="1">
      <alignment horizontal="center"/>
    </xf>
    <xf numFmtId="164" fontId="30" fillId="12" borderId="37" xfId="1" applyNumberFormat="1" applyFont="1" applyFill="1" applyBorder="1" applyAlignment="1" applyProtection="1">
      <alignment horizontal="center"/>
    </xf>
    <xf numFmtId="164" fontId="30" fillId="12" borderId="31" xfId="1" applyNumberFormat="1" applyFont="1" applyFill="1" applyBorder="1" applyAlignment="1" applyProtection="1"/>
    <xf numFmtId="0" fontId="32" fillId="0" borderId="38" xfId="0" applyFont="1" applyBorder="1" applyAlignment="1" applyProtection="1">
      <alignment horizontal="center" vertical="center"/>
    </xf>
    <xf numFmtId="0" fontId="6" fillId="0" borderId="32" xfId="0" applyFont="1" applyBorder="1" applyProtection="1"/>
    <xf numFmtId="0" fontId="32" fillId="0" borderId="39" xfId="0" applyFont="1" applyBorder="1" applyAlignment="1" applyProtection="1">
      <alignment horizontal="center" vertical="center"/>
    </xf>
    <xf numFmtId="0" fontId="6" fillId="0" borderId="28" xfId="0" applyFont="1" applyBorder="1" applyProtection="1"/>
    <xf numFmtId="0" fontId="32" fillId="0" borderId="39" xfId="0" applyFont="1" applyFill="1" applyBorder="1" applyAlignment="1" applyProtection="1">
      <alignment horizontal="center" vertical="center"/>
    </xf>
    <xf numFmtId="0" fontId="32" fillId="0" borderId="34" xfId="0" applyFont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33" fillId="0" borderId="0" xfId="0" applyFont="1" applyFill="1" applyBorder="1" applyProtection="1">
      <protection locked="0"/>
    </xf>
    <xf numFmtId="2" fontId="33" fillId="0" borderId="0" xfId="0" applyNumberFormat="1" applyFont="1" applyFill="1" applyBorder="1" applyAlignment="1" applyProtection="1">
      <alignment horizontal="center"/>
      <protection locked="0"/>
    </xf>
    <xf numFmtId="0" fontId="28" fillId="0" borderId="0" xfId="0" applyFont="1" applyBorder="1" applyProtection="1">
      <protection locked="0"/>
    </xf>
    <xf numFmtId="0" fontId="3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164" fontId="1" fillId="0" borderId="0" xfId="0" applyNumberFormat="1" applyFont="1" applyProtection="1"/>
    <xf numFmtId="164" fontId="30" fillId="12" borderId="40" xfId="1" applyNumberFormat="1" applyFont="1" applyFill="1" applyBorder="1" applyAlignment="1" applyProtection="1">
      <alignment horizontal="center"/>
    </xf>
    <xf numFmtId="0" fontId="1" fillId="0" borderId="0" xfId="0" applyFont="1" applyAlignment="1" applyProtection="1"/>
    <xf numFmtId="0" fontId="13" fillId="0" borderId="29" xfId="0" applyFont="1" applyBorder="1" applyProtection="1"/>
    <xf numFmtId="0" fontId="13" fillId="0" borderId="0" xfId="0" applyFont="1" applyBorder="1" applyProtection="1"/>
    <xf numFmtId="168" fontId="0" fillId="0" borderId="0" xfId="0" applyNumberFormat="1" applyBorder="1" applyProtection="1"/>
    <xf numFmtId="0" fontId="6" fillId="0" borderId="39" xfId="0" applyFont="1" applyBorder="1" applyProtection="1"/>
    <xf numFmtId="0" fontId="34" fillId="0" borderId="0" xfId="0" applyFont="1" applyProtection="1"/>
    <xf numFmtId="0" fontId="37" fillId="0" borderId="0" xfId="0" applyFont="1" applyAlignment="1" applyProtection="1">
      <alignment horizontal="right" readingOrder="2"/>
      <protection locked="0"/>
    </xf>
    <xf numFmtId="0" fontId="1" fillId="5" borderId="0" xfId="0" applyFont="1" applyFill="1" applyProtection="1"/>
    <xf numFmtId="1" fontId="23" fillId="0" borderId="0" xfId="0" applyNumberFormat="1" applyFont="1" applyProtection="1"/>
    <xf numFmtId="0" fontId="23" fillId="0" borderId="0" xfId="0" applyNumberFormat="1" applyFont="1" applyProtection="1"/>
    <xf numFmtId="0" fontId="23" fillId="0" borderId="0" xfId="0" quotePrefix="1" applyFont="1" applyProtection="1"/>
    <xf numFmtId="164" fontId="22" fillId="0" borderId="9" xfId="1" applyNumberFormat="1" applyFont="1" applyFill="1" applyBorder="1" applyProtection="1"/>
    <xf numFmtId="1" fontId="1" fillId="0" borderId="0" xfId="0" applyNumberFormat="1" applyFont="1" applyProtection="1"/>
    <xf numFmtId="0" fontId="20" fillId="0" borderId="5" xfId="0" applyFont="1" applyBorder="1" applyProtection="1"/>
    <xf numFmtId="0" fontId="23" fillId="5" borderId="0" xfId="1" applyNumberFormat="1" applyFont="1" applyFill="1" applyProtection="1"/>
    <xf numFmtId="0" fontId="23" fillId="0" borderId="0" xfId="0" applyFont="1" applyBorder="1" applyProtection="1"/>
    <xf numFmtId="0" fontId="38" fillId="0" borderId="0" xfId="0" applyFont="1" applyProtection="1"/>
    <xf numFmtId="0" fontId="23" fillId="5" borderId="0" xfId="0" applyFont="1" applyFill="1" applyProtection="1">
      <protection locked="0"/>
    </xf>
    <xf numFmtId="0" fontId="5" fillId="0" borderId="0" xfId="0" applyFont="1" applyProtection="1"/>
    <xf numFmtId="0" fontId="10" fillId="0" borderId="0" xfId="0" applyFont="1" applyProtection="1"/>
    <xf numFmtId="0" fontId="23" fillId="0" borderId="0" xfId="0" applyFont="1" applyBorder="1" applyProtection="1">
      <protection locked="0"/>
    </xf>
    <xf numFmtId="0" fontId="39" fillId="0" borderId="0" xfId="0" applyFont="1" applyAlignment="1" applyProtection="1">
      <alignment horizontal="right" readingOrder="2"/>
    </xf>
    <xf numFmtId="0" fontId="32" fillId="0" borderId="0" xfId="0" applyFont="1" applyBorder="1" applyAlignment="1" applyProtection="1">
      <alignment horizontal="center" vertical="center"/>
    </xf>
    <xf numFmtId="0" fontId="31" fillId="0" borderId="52" xfId="0" applyFont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0" fillId="0" borderId="0" xfId="0" applyFill="1" applyAlignment="1" applyProtection="1">
      <protection hidden="1"/>
    </xf>
    <xf numFmtId="0" fontId="2" fillId="0" borderId="0" xfId="0" applyFont="1" applyFill="1" applyProtection="1">
      <protection hidden="1"/>
    </xf>
    <xf numFmtId="0" fontId="0" fillId="0" borderId="0" xfId="0" applyFill="1" applyAlignment="1" applyProtection="1">
      <alignment horizontal="center"/>
      <protection hidden="1"/>
    </xf>
    <xf numFmtId="169" fontId="0" fillId="0" borderId="0" xfId="0" applyNumberFormat="1" applyFill="1" applyProtection="1">
      <protection hidden="1"/>
    </xf>
    <xf numFmtId="0" fontId="40" fillId="0" borderId="0" xfId="0" applyFont="1" applyAlignment="1" applyProtection="1">
      <alignment horizontal="right" readingOrder="2"/>
    </xf>
    <xf numFmtId="0" fontId="41" fillId="0" borderId="39" xfId="0" applyFont="1" applyBorder="1" applyAlignment="1" applyProtection="1">
      <alignment horizontal="center" vertical="center"/>
    </xf>
    <xf numFmtId="0" fontId="42" fillId="0" borderId="0" xfId="0" applyFont="1" applyBorder="1" applyAlignment="1" applyProtection="1">
      <alignment horizontal="right" vertical="center"/>
    </xf>
    <xf numFmtId="0" fontId="42" fillId="0" borderId="0" xfId="0" applyFont="1" applyBorder="1" applyProtection="1"/>
    <xf numFmtId="0" fontId="42" fillId="0" borderId="28" xfId="0" applyFont="1" applyBorder="1" applyProtection="1"/>
    <xf numFmtId="0" fontId="1" fillId="0" borderId="0" xfId="0" applyFont="1" applyAlignment="1" applyProtection="1">
      <alignment horizontal="right"/>
    </xf>
    <xf numFmtId="0" fontId="1" fillId="0" borderId="0" xfId="0" applyFont="1" applyBorder="1" applyProtection="1"/>
    <xf numFmtId="170" fontId="0" fillId="0" borderId="0" xfId="0" applyNumberFormat="1" applyProtection="1"/>
    <xf numFmtId="0" fontId="35" fillId="0" borderId="0" xfId="0" applyFont="1" applyFill="1" applyAlignment="1" applyProtection="1">
      <alignment vertical="center"/>
      <protection hidden="1"/>
    </xf>
    <xf numFmtId="0" fontId="43" fillId="0" borderId="0" xfId="0" applyFont="1" applyFill="1" applyBorder="1" applyAlignment="1">
      <alignment horizontal="center"/>
    </xf>
    <xf numFmtId="0" fontId="43" fillId="0" borderId="0" xfId="0" applyFont="1" applyFill="1" applyBorder="1"/>
    <xf numFmtId="2" fontId="44" fillId="0" borderId="0" xfId="0" applyNumberFormat="1" applyFont="1" applyFill="1" applyBorder="1" applyAlignment="1">
      <alignment horizontal="center"/>
    </xf>
    <xf numFmtId="2" fontId="45" fillId="0" borderId="0" xfId="0" applyNumberFormat="1" applyFont="1" applyFill="1" applyBorder="1" applyAlignment="1">
      <alignment horizontal="center"/>
    </xf>
    <xf numFmtId="166" fontId="1" fillId="0" borderId="0" xfId="0" applyNumberFormat="1" applyFont="1" applyProtection="1"/>
    <xf numFmtId="0" fontId="46" fillId="0" borderId="0" xfId="0" applyFont="1" applyProtection="1"/>
    <xf numFmtId="0" fontId="0" fillId="0" borderId="0" xfId="0" applyFill="1" applyProtection="1"/>
    <xf numFmtId="0" fontId="48" fillId="0" borderId="0" xfId="0" applyFont="1" applyProtection="1"/>
    <xf numFmtId="9" fontId="22" fillId="0" borderId="9" xfId="0" applyNumberFormat="1" applyFont="1" applyFill="1" applyBorder="1" applyProtection="1">
      <protection locked="0"/>
    </xf>
    <xf numFmtId="0" fontId="49" fillId="0" borderId="0" xfId="0" applyFont="1" applyFill="1" applyBorder="1" applyProtection="1"/>
    <xf numFmtId="0" fontId="49" fillId="0" borderId="0" xfId="0" applyFont="1" applyFill="1" applyBorder="1" applyAlignment="1" applyProtection="1">
      <alignment horizontal="center" wrapText="1"/>
    </xf>
    <xf numFmtId="0" fontId="47" fillId="0" borderId="0" xfId="0" applyFont="1" applyBorder="1" applyProtection="1"/>
    <xf numFmtId="9" fontId="49" fillId="0" borderId="0" xfId="2" applyFont="1" applyFill="1" applyBorder="1" applyAlignment="1" applyProtection="1">
      <alignment horizontal="center"/>
    </xf>
    <xf numFmtId="0" fontId="22" fillId="0" borderId="9" xfId="0" applyFont="1" applyFill="1" applyBorder="1" applyAlignment="1" applyProtection="1">
      <alignment horizontal="right" vertical="center"/>
      <protection locked="0" hidden="1"/>
    </xf>
    <xf numFmtId="14" fontId="12" fillId="0" borderId="9" xfId="0" applyNumberFormat="1" applyFont="1" applyFill="1" applyBorder="1" applyProtection="1">
      <protection locked="0" hidden="1"/>
    </xf>
    <xf numFmtId="0" fontId="11" fillId="5" borderId="22" xfId="0" applyFont="1" applyFill="1" applyBorder="1" applyProtection="1"/>
    <xf numFmtId="0" fontId="0" fillId="0" borderId="19" xfId="0" applyBorder="1" applyProtection="1"/>
    <xf numFmtId="0" fontId="11" fillId="0" borderId="0" xfId="0" applyFont="1" applyFill="1" applyBorder="1" applyProtection="1">
      <protection hidden="1"/>
    </xf>
    <xf numFmtId="164" fontId="30" fillId="12" borderId="53" xfId="1" applyNumberFormat="1" applyFont="1" applyFill="1" applyBorder="1" applyProtection="1"/>
    <xf numFmtId="164" fontId="30" fillId="12" borderId="53" xfId="1" applyNumberFormat="1" applyFont="1" applyFill="1" applyBorder="1" applyAlignment="1" applyProtection="1">
      <alignment horizontal="center"/>
    </xf>
    <xf numFmtId="0" fontId="29" fillId="0" borderId="0" xfId="0" applyFont="1" applyFill="1" applyBorder="1" applyAlignment="1" applyProtection="1">
      <alignment horizontal="center"/>
    </xf>
    <xf numFmtId="164" fontId="30" fillId="0" borderId="0" xfId="1" applyNumberFormat="1" applyFont="1" applyFill="1" applyBorder="1" applyProtection="1"/>
    <xf numFmtId="164" fontId="30" fillId="0" borderId="0" xfId="1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vertical="top" wrapText="1"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wrapText="1"/>
      <protection hidden="1"/>
    </xf>
    <xf numFmtId="0" fontId="12" fillId="0" borderId="0" xfId="0" applyFont="1" applyFill="1" applyBorder="1" applyProtection="1">
      <protection hidden="1"/>
    </xf>
    <xf numFmtId="14" fontId="12" fillId="0" borderId="0" xfId="0" applyNumberFormat="1" applyFont="1" applyFill="1" applyBorder="1" applyProtection="1">
      <protection hidden="1"/>
    </xf>
    <xf numFmtId="1" fontId="12" fillId="0" borderId="0" xfId="1" applyNumberFormat="1" applyFont="1" applyFill="1" applyBorder="1" applyProtection="1">
      <protection hidden="1"/>
    </xf>
    <xf numFmtId="0" fontId="1" fillId="0" borderId="0" xfId="0" applyFont="1" applyBorder="1" applyProtection="1">
      <protection hidden="1"/>
    </xf>
    <xf numFmtId="9" fontId="12" fillId="0" borderId="0" xfId="0" applyNumberFormat="1" applyFont="1" applyFill="1" applyBorder="1" applyProtection="1">
      <protection hidden="1"/>
    </xf>
    <xf numFmtId="0" fontId="49" fillId="0" borderId="0" xfId="0" applyFont="1" applyFill="1" applyBorder="1" applyAlignment="1" applyProtection="1">
      <alignment horizontal="center" wrapText="1"/>
      <protection locked="0" hidden="1"/>
    </xf>
    <xf numFmtId="1" fontId="22" fillId="0" borderId="22" xfId="1" applyNumberFormat="1" applyFont="1" applyFill="1" applyBorder="1" applyAlignment="1" applyProtection="1">
      <alignment horizontal="right"/>
      <protection locked="0" hidden="1"/>
    </xf>
    <xf numFmtId="1" fontId="22" fillId="0" borderId="51" xfId="1" applyNumberFormat="1" applyFont="1" applyFill="1" applyBorder="1" applyAlignment="1" applyProtection="1">
      <alignment horizontal="right"/>
      <protection locked="0" hidden="1"/>
    </xf>
    <xf numFmtId="1" fontId="22" fillId="0" borderId="21" xfId="1" applyNumberFormat="1" applyFont="1" applyFill="1" applyBorder="1" applyAlignment="1" applyProtection="1">
      <alignment horizontal="right"/>
      <protection locked="0" hidden="1"/>
    </xf>
    <xf numFmtId="0" fontId="10" fillId="7" borderId="23" xfId="0" applyFont="1" applyFill="1" applyBorder="1" applyAlignment="1" applyProtection="1">
      <alignment wrapText="1"/>
      <protection hidden="1"/>
    </xf>
    <xf numFmtId="0" fontId="0" fillId="7" borderId="24" xfId="0" applyFill="1" applyBorder="1" applyAlignment="1" applyProtection="1">
      <alignment wrapText="1"/>
      <protection hidden="1"/>
    </xf>
    <xf numFmtId="0" fontId="10" fillId="7" borderId="25" xfId="0" applyFont="1" applyFill="1" applyBorder="1" applyAlignment="1" applyProtection="1">
      <alignment horizontal="center" wrapText="1"/>
      <protection hidden="1"/>
    </xf>
    <xf numFmtId="0" fontId="0" fillId="7" borderId="26" xfId="0" applyFill="1" applyBorder="1" applyAlignment="1" applyProtection="1">
      <alignment horizontal="center" wrapText="1"/>
      <protection hidden="1"/>
    </xf>
    <xf numFmtId="0" fontId="10" fillId="7" borderId="27" xfId="0" applyFont="1" applyFill="1" applyBorder="1" applyAlignment="1" applyProtection="1">
      <alignment horizontal="center" wrapText="1"/>
      <protection hidden="1"/>
    </xf>
    <xf numFmtId="0" fontId="0" fillId="7" borderId="9" xfId="0" applyFill="1" applyBorder="1" applyAlignment="1" applyProtection="1">
      <alignment horizontal="center" wrapText="1"/>
      <protection hidden="1"/>
    </xf>
    <xf numFmtId="0" fontId="10" fillId="6" borderId="27" xfId="0" applyFont="1" applyFill="1" applyBorder="1" applyAlignment="1" applyProtection="1">
      <alignment horizontal="center" wrapText="1"/>
      <protection hidden="1"/>
    </xf>
    <xf numFmtId="0" fontId="0" fillId="6" borderId="10" xfId="0" applyFill="1" applyBorder="1" applyAlignment="1" applyProtection="1">
      <alignment horizontal="center" wrapText="1"/>
      <protection hidden="1"/>
    </xf>
    <xf numFmtId="0" fontId="0" fillId="7" borderId="10" xfId="0" applyFill="1" applyBorder="1" applyAlignment="1" applyProtection="1">
      <alignment horizontal="center" wrapText="1"/>
      <protection hidden="1"/>
    </xf>
    <xf numFmtId="0" fontId="10" fillId="6" borderId="25" xfId="0" applyFont="1" applyFill="1" applyBorder="1" applyAlignment="1" applyProtection="1">
      <alignment horizontal="center" wrapText="1"/>
      <protection hidden="1"/>
    </xf>
    <xf numFmtId="0" fontId="0" fillId="6" borderId="26" xfId="0" applyFill="1" applyBorder="1" applyAlignment="1" applyProtection="1">
      <alignment horizontal="center" wrapText="1"/>
      <protection hidden="1"/>
    </xf>
    <xf numFmtId="0" fontId="7" fillId="0" borderId="7" xfId="0" applyFont="1" applyFill="1" applyBorder="1" applyAlignment="1" applyProtection="1">
      <alignment horizontal="center"/>
      <protection hidden="1"/>
    </xf>
    <xf numFmtId="0" fontId="7" fillId="0" borderId="8" xfId="0" applyFont="1" applyFill="1" applyBorder="1" applyAlignment="1" applyProtection="1">
      <alignment horizontal="center"/>
      <protection hidden="1"/>
    </xf>
    <xf numFmtId="0" fontId="0" fillId="2" borderId="7" xfId="0" applyFill="1" applyBorder="1" applyAlignment="1" applyProtection="1">
      <alignment horizontal="right"/>
      <protection hidden="1"/>
    </xf>
    <xf numFmtId="0" fontId="0" fillId="2" borderId="8" xfId="0" applyFill="1" applyBorder="1" applyAlignment="1" applyProtection="1">
      <alignment horizontal="right"/>
      <protection hidden="1"/>
    </xf>
    <xf numFmtId="0" fontId="10" fillId="2" borderId="23" xfId="0" applyFont="1" applyFill="1" applyBorder="1" applyAlignment="1" applyProtection="1">
      <alignment wrapText="1"/>
      <protection hidden="1"/>
    </xf>
    <xf numFmtId="0" fontId="0" fillId="2" borderId="24" xfId="0" applyFill="1" applyBorder="1" applyAlignment="1" applyProtection="1">
      <alignment wrapText="1"/>
      <protection hidden="1"/>
    </xf>
    <xf numFmtId="0" fontId="10" fillId="2" borderId="25" xfId="0" applyFont="1" applyFill="1" applyBorder="1" applyAlignment="1" applyProtection="1">
      <alignment horizontal="center" wrapText="1"/>
      <protection hidden="1"/>
    </xf>
    <xf numFmtId="0" fontId="0" fillId="2" borderId="26" xfId="0" applyFill="1" applyBorder="1" applyAlignment="1" applyProtection="1">
      <alignment horizontal="center" wrapText="1"/>
      <protection hidden="1"/>
    </xf>
    <xf numFmtId="0" fontId="10" fillId="6" borderId="23" xfId="0" applyFont="1" applyFill="1" applyBorder="1" applyAlignment="1" applyProtection="1">
      <alignment wrapText="1"/>
      <protection hidden="1"/>
    </xf>
    <xf numFmtId="0" fontId="0" fillId="6" borderId="24" xfId="0" applyFill="1" applyBorder="1" applyAlignment="1" applyProtection="1">
      <alignment wrapText="1"/>
      <protection hidden="1"/>
    </xf>
    <xf numFmtId="0" fontId="10" fillId="2" borderId="27" xfId="0" applyFont="1" applyFill="1" applyBorder="1" applyAlignment="1" applyProtection="1">
      <alignment horizontal="center" wrapText="1"/>
      <protection hidden="1"/>
    </xf>
    <xf numFmtId="0" fontId="0" fillId="2" borderId="10" xfId="0" applyFill="1" applyBorder="1" applyAlignment="1" applyProtection="1">
      <alignment horizontal="center" wrapText="1"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29" fillId="11" borderId="43" xfId="0" applyFont="1" applyFill="1" applyBorder="1" applyAlignment="1" applyProtection="1">
      <alignment horizontal="center"/>
    </xf>
    <xf numFmtId="0" fontId="29" fillId="11" borderId="44" xfId="0" applyFont="1" applyFill="1" applyBorder="1" applyAlignment="1" applyProtection="1">
      <alignment horizontal="center"/>
    </xf>
    <xf numFmtId="0" fontId="29" fillId="11" borderId="49" xfId="0" applyFont="1" applyFill="1" applyBorder="1" applyAlignment="1" applyProtection="1">
      <alignment horizontal="center"/>
    </xf>
    <xf numFmtId="0" fontId="29" fillId="0" borderId="0" xfId="0" applyFont="1" applyFill="1" applyBorder="1" applyAlignment="1" applyProtection="1">
      <alignment horizontal="center"/>
    </xf>
    <xf numFmtId="0" fontId="29" fillId="13" borderId="32" xfId="0" applyFont="1" applyFill="1" applyBorder="1" applyAlignment="1" applyProtection="1">
      <alignment horizontal="center" wrapText="1"/>
    </xf>
    <xf numFmtId="0" fontId="29" fillId="13" borderId="29" xfId="0" applyFont="1" applyFill="1" applyBorder="1" applyAlignment="1" applyProtection="1">
      <alignment horizontal="center" wrapText="1"/>
    </xf>
    <xf numFmtId="14" fontId="36" fillId="0" borderId="0" xfId="0" applyNumberFormat="1" applyFont="1" applyFill="1" applyBorder="1" applyAlignment="1" applyProtection="1">
      <alignment horizontal="right"/>
    </xf>
    <xf numFmtId="0" fontId="29" fillId="13" borderId="41" xfId="0" applyFont="1" applyFill="1" applyBorder="1" applyAlignment="1" applyProtection="1">
      <alignment horizontal="center"/>
    </xf>
    <xf numFmtId="0" fontId="29" fillId="13" borderId="42" xfId="0" applyFont="1" applyFill="1" applyBorder="1" applyAlignment="1" applyProtection="1">
      <alignment horizontal="center"/>
    </xf>
    <xf numFmtId="0" fontId="29" fillId="13" borderId="38" xfId="0" applyFont="1" applyFill="1" applyBorder="1" applyAlignment="1" applyProtection="1">
      <alignment horizontal="center" wrapText="1"/>
    </xf>
    <xf numFmtId="0" fontId="29" fillId="13" borderId="34" xfId="0" applyFont="1" applyFill="1" applyBorder="1" applyAlignment="1" applyProtection="1">
      <alignment horizontal="center" wrapText="1"/>
    </xf>
    <xf numFmtId="0" fontId="29" fillId="13" borderId="43" xfId="0" applyFont="1" applyFill="1" applyBorder="1" applyAlignment="1" applyProtection="1">
      <alignment horizontal="center"/>
    </xf>
    <xf numFmtId="0" fontId="29" fillId="13" borderId="44" xfId="0" applyFont="1" applyFill="1" applyBorder="1" applyAlignment="1" applyProtection="1">
      <alignment horizontal="center"/>
    </xf>
    <xf numFmtId="0" fontId="29" fillId="14" borderId="0" xfId="0" applyFont="1" applyFill="1" applyBorder="1" applyAlignment="1" applyProtection="1">
      <alignment horizontal="center"/>
    </xf>
    <xf numFmtId="0" fontId="29" fillId="13" borderId="45" xfId="0" applyFont="1" applyFill="1" applyBorder="1" applyAlignment="1" applyProtection="1">
      <alignment horizontal="center"/>
    </xf>
    <xf numFmtId="43" fontId="30" fillId="12" borderId="46" xfId="1" applyNumberFormat="1" applyFont="1" applyFill="1" applyBorder="1" applyAlignment="1" applyProtection="1">
      <alignment horizontal="center" vertical="center"/>
    </xf>
    <xf numFmtId="43" fontId="30" fillId="12" borderId="47" xfId="1" applyNumberFormat="1" applyFont="1" applyFill="1" applyBorder="1" applyAlignment="1" applyProtection="1">
      <alignment horizontal="center" vertical="center"/>
    </xf>
    <xf numFmtId="43" fontId="30" fillId="12" borderId="48" xfId="1" applyNumberFormat="1" applyFont="1" applyFill="1" applyBorder="1" applyAlignment="1" applyProtection="1">
      <alignment horizontal="center" vertical="center"/>
    </xf>
    <xf numFmtId="43" fontId="30" fillId="12" borderId="37" xfId="1" applyNumberFormat="1" applyFont="1" applyFill="1" applyBorder="1" applyAlignment="1" applyProtection="1">
      <alignment horizontal="center" vertical="center"/>
    </xf>
    <xf numFmtId="0" fontId="29" fillId="13" borderId="49" xfId="0" applyFont="1" applyFill="1" applyBorder="1" applyAlignment="1" applyProtection="1">
      <alignment horizontal="center"/>
    </xf>
    <xf numFmtId="0" fontId="29" fillId="15" borderId="50" xfId="0" applyFont="1" applyFill="1" applyBorder="1" applyAlignment="1" applyProtection="1">
      <alignment horizontal="center" wrapText="1"/>
    </xf>
    <xf numFmtId="0" fontId="29" fillId="15" borderId="30" xfId="0" applyFont="1" applyFill="1" applyBorder="1" applyAlignment="1" applyProtection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37"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  <border>
        <vertical/>
        <horizontal/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bottom style="thin">
          <color theme="9" tint="-0.499984740745262"/>
        </bottom>
        <vertical/>
        <horizontal/>
      </border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0"/>
      </font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0.59996337778862885"/>
      </font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0.59996337778862885"/>
      </font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0.59996337778862885"/>
      </font>
    </dxf>
    <dxf>
      <font>
        <color theme="9" tint="0.59996337778862885"/>
      </font>
      <fill>
        <patternFill>
          <bgColor theme="9" tint="0.59996337778862885"/>
        </patternFill>
      </fill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55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55"/>
      </font>
    </dxf>
  </dxfs>
  <tableStyles count="0" defaultTableStyle="TableStyleMedium9" defaultPivotStyle="PivotStyleLight16"/>
  <colors>
    <mruColors>
      <color rgb="FF0000FF"/>
      <color rgb="FFCC6600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56024</xdr:colOff>
      <xdr:row>17</xdr:row>
      <xdr:rowOff>121978</xdr:rowOff>
    </xdr:from>
    <xdr:to>
      <xdr:col>4</xdr:col>
      <xdr:colOff>1288677</xdr:colOff>
      <xdr:row>17</xdr:row>
      <xdr:rowOff>123265</xdr:rowOff>
    </xdr:to>
    <xdr:cxnSp macro="">
      <xdr:nvCxnSpPr>
        <xdr:cNvPr id="18" name="מחבר חץ ישר 17"/>
        <xdr:cNvCxnSpPr/>
      </xdr:nvCxnSpPr>
      <xdr:spPr>
        <a:xfrm flipV="1">
          <a:off x="20809323" y="3622416"/>
          <a:ext cx="1232653" cy="128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35826</xdr:colOff>
      <xdr:row>26</xdr:row>
      <xdr:rowOff>122565</xdr:rowOff>
    </xdr:from>
    <xdr:to>
      <xdr:col>6</xdr:col>
      <xdr:colOff>523876</xdr:colOff>
      <xdr:row>26</xdr:row>
      <xdr:rowOff>124722</xdr:rowOff>
    </xdr:to>
    <xdr:cxnSp macro="">
      <xdr:nvCxnSpPr>
        <xdr:cNvPr id="20" name="מחבר חץ ישר 19"/>
        <xdr:cNvCxnSpPr/>
      </xdr:nvCxnSpPr>
      <xdr:spPr>
        <a:xfrm>
          <a:off x="18859499" y="5647065"/>
          <a:ext cx="488050" cy="215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156883</xdr:colOff>
      <xdr:row>29</xdr:row>
      <xdr:rowOff>99452</xdr:rowOff>
    </xdr:from>
    <xdr:to>
      <xdr:col>6</xdr:col>
      <xdr:colOff>434875</xdr:colOff>
      <xdr:row>29</xdr:row>
      <xdr:rowOff>110659</xdr:rowOff>
    </xdr:to>
    <xdr:cxnSp macro="">
      <xdr:nvCxnSpPr>
        <xdr:cNvPr id="30" name="מחבר חץ ישר 29"/>
        <xdr:cNvCxnSpPr/>
      </xdr:nvCxnSpPr>
      <xdr:spPr>
        <a:xfrm flipV="1">
          <a:off x="18948500" y="6505015"/>
          <a:ext cx="6314461" cy="1120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54429</xdr:colOff>
      <xdr:row>18</xdr:row>
      <xdr:rowOff>81643</xdr:rowOff>
    </xdr:from>
    <xdr:to>
      <xdr:col>4</xdr:col>
      <xdr:colOff>1243854</xdr:colOff>
      <xdr:row>18</xdr:row>
      <xdr:rowOff>89647</xdr:rowOff>
    </xdr:to>
    <xdr:cxnSp macro="">
      <xdr:nvCxnSpPr>
        <xdr:cNvPr id="22" name="מחבר חץ ישר 21"/>
        <xdr:cNvCxnSpPr/>
      </xdr:nvCxnSpPr>
      <xdr:spPr>
        <a:xfrm flipV="1">
          <a:off x="17778932" y="3932464"/>
          <a:ext cx="1189425" cy="800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19606</xdr:colOff>
      <xdr:row>31</xdr:row>
      <xdr:rowOff>112069</xdr:rowOff>
    </xdr:from>
    <xdr:to>
      <xdr:col>6</xdr:col>
      <xdr:colOff>508356</xdr:colOff>
      <xdr:row>31</xdr:row>
      <xdr:rowOff>114226</xdr:rowOff>
    </xdr:to>
    <xdr:cxnSp macro="">
      <xdr:nvCxnSpPr>
        <xdr:cNvPr id="37" name="מחבר חץ ישר 36"/>
        <xdr:cNvCxnSpPr/>
      </xdr:nvCxnSpPr>
      <xdr:spPr>
        <a:xfrm>
          <a:off x="18875019" y="6612882"/>
          <a:ext cx="488750" cy="215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56017</xdr:colOff>
      <xdr:row>16</xdr:row>
      <xdr:rowOff>123259</xdr:rowOff>
    </xdr:from>
    <xdr:to>
      <xdr:col>4</xdr:col>
      <xdr:colOff>1288670</xdr:colOff>
      <xdr:row>16</xdr:row>
      <xdr:rowOff>124546</xdr:rowOff>
    </xdr:to>
    <xdr:cxnSp macro="">
      <xdr:nvCxnSpPr>
        <xdr:cNvPr id="44" name="מחבר חץ ישר 43"/>
        <xdr:cNvCxnSpPr/>
      </xdr:nvCxnSpPr>
      <xdr:spPr>
        <a:xfrm flipV="1">
          <a:off x="20809330" y="3397478"/>
          <a:ext cx="1232653" cy="128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67236</xdr:colOff>
      <xdr:row>15</xdr:row>
      <xdr:rowOff>122464</xdr:rowOff>
    </xdr:from>
    <xdr:to>
      <xdr:col>4</xdr:col>
      <xdr:colOff>1279072</xdr:colOff>
      <xdr:row>15</xdr:row>
      <xdr:rowOff>123265</xdr:rowOff>
    </xdr:to>
    <xdr:cxnSp macro="">
      <xdr:nvCxnSpPr>
        <xdr:cNvPr id="45" name="מחבר חץ ישר 44"/>
        <xdr:cNvCxnSpPr/>
      </xdr:nvCxnSpPr>
      <xdr:spPr>
        <a:xfrm>
          <a:off x="17743714" y="3279321"/>
          <a:ext cx="1211836" cy="80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78435</xdr:colOff>
      <xdr:row>13</xdr:row>
      <xdr:rowOff>123262</xdr:rowOff>
    </xdr:from>
    <xdr:to>
      <xdr:col>4</xdr:col>
      <xdr:colOff>1319893</xdr:colOff>
      <xdr:row>13</xdr:row>
      <xdr:rowOff>136072</xdr:rowOff>
    </xdr:to>
    <xdr:cxnSp macro="">
      <xdr:nvCxnSpPr>
        <xdr:cNvPr id="47" name="מחבר חץ ישר 46"/>
        <xdr:cNvCxnSpPr/>
      </xdr:nvCxnSpPr>
      <xdr:spPr>
        <a:xfrm flipV="1">
          <a:off x="17702893" y="2817476"/>
          <a:ext cx="1241458" cy="1281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67223</xdr:colOff>
      <xdr:row>12</xdr:row>
      <xdr:rowOff>123249</xdr:rowOff>
    </xdr:from>
    <xdr:to>
      <xdr:col>4</xdr:col>
      <xdr:colOff>1299876</xdr:colOff>
      <xdr:row>12</xdr:row>
      <xdr:rowOff>124536</xdr:rowOff>
    </xdr:to>
    <xdr:cxnSp macro="">
      <xdr:nvCxnSpPr>
        <xdr:cNvPr id="48" name="מחבר חץ ישר 47"/>
        <xdr:cNvCxnSpPr/>
      </xdr:nvCxnSpPr>
      <xdr:spPr>
        <a:xfrm flipV="1">
          <a:off x="20798124" y="2492593"/>
          <a:ext cx="1232653" cy="128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44824</xdr:colOff>
      <xdr:row>10</xdr:row>
      <xdr:rowOff>112060</xdr:rowOff>
    </xdr:from>
    <xdr:to>
      <xdr:col>4</xdr:col>
      <xdr:colOff>1277477</xdr:colOff>
      <xdr:row>10</xdr:row>
      <xdr:rowOff>113347</xdr:rowOff>
    </xdr:to>
    <xdr:cxnSp macro="">
      <xdr:nvCxnSpPr>
        <xdr:cNvPr id="49" name="מחבר חץ ישר 48"/>
        <xdr:cNvCxnSpPr/>
      </xdr:nvCxnSpPr>
      <xdr:spPr>
        <a:xfrm flipV="1">
          <a:off x="20820523" y="2028966"/>
          <a:ext cx="1232653" cy="128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44824</xdr:colOff>
      <xdr:row>9</xdr:row>
      <xdr:rowOff>123266</xdr:rowOff>
    </xdr:from>
    <xdr:to>
      <xdr:col>4</xdr:col>
      <xdr:colOff>1277477</xdr:colOff>
      <xdr:row>9</xdr:row>
      <xdr:rowOff>124553</xdr:rowOff>
    </xdr:to>
    <xdr:cxnSp macro="">
      <xdr:nvCxnSpPr>
        <xdr:cNvPr id="50" name="מחבר חץ ישר 49"/>
        <xdr:cNvCxnSpPr/>
      </xdr:nvCxnSpPr>
      <xdr:spPr>
        <a:xfrm flipV="1">
          <a:off x="20820523" y="1813954"/>
          <a:ext cx="1232653" cy="128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35719</xdr:colOff>
      <xdr:row>27</xdr:row>
      <xdr:rowOff>142874</xdr:rowOff>
    </xdr:from>
    <xdr:to>
      <xdr:col>6</xdr:col>
      <xdr:colOff>524469</xdr:colOff>
      <xdr:row>27</xdr:row>
      <xdr:rowOff>145031</xdr:rowOff>
    </xdr:to>
    <xdr:cxnSp macro="">
      <xdr:nvCxnSpPr>
        <xdr:cNvPr id="21" name="מחבר חץ ישר 35"/>
        <xdr:cNvCxnSpPr/>
      </xdr:nvCxnSpPr>
      <xdr:spPr>
        <a:xfrm>
          <a:off x="18858906" y="5893593"/>
          <a:ext cx="488750" cy="215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136073</xdr:colOff>
      <xdr:row>30</xdr:row>
      <xdr:rowOff>83343</xdr:rowOff>
    </xdr:from>
    <xdr:to>
      <xdr:col>6</xdr:col>
      <xdr:colOff>414065</xdr:colOff>
      <xdr:row>30</xdr:row>
      <xdr:rowOff>94550</xdr:rowOff>
    </xdr:to>
    <xdr:cxnSp macro="">
      <xdr:nvCxnSpPr>
        <xdr:cNvPr id="23" name="מחבר חץ ישר 29"/>
        <xdr:cNvCxnSpPr/>
      </xdr:nvCxnSpPr>
      <xdr:spPr>
        <a:xfrm flipV="1">
          <a:off x="18969310" y="6286499"/>
          <a:ext cx="6314461" cy="1120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31750</xdr:colOff>
      <xdr:row>14</xdr:row>
      <xdr:rowOff>122464</xdr:rowOff>
    </xdr:from>
    <xdr:to>
      <xdr:col>4</xdr:col>
      <xdr:colOff>1279072</xdr:colOff>
      <xdr:row>14</xdr:row>
      <xdr:rowOff>123032</xdr:rowOff>
    </xdr:to>
    <xdr:cxnSp macro="">
      <xdr:nvCxnSpPr>
        <xdr:cNvPr id="26" name="מחבר חץ ישר 25"/>
        <xdr:cNvCxnSpPr/>
      </xdr:nvCxnSpPr>
      <xdr:spPr>
        <a:xfrm>
          <a:off x="17743714" y="3048000"/>
          <a:ext cx="1247322" cy="56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1039927</xdr:colOff>
      <xdr:row>0</xdr:row>
      <xdr:rowOff>61232</xdr:rowOff>
    </xdr:from>
    <xdr:to>
      <xdr:col>9</xdr:col>
      <xdr:colOff>112939</xdr:colOff>
      <xdr:row>3</xdr:row>
      <xdr:rowOff>154441</xdr:rowOff>
    </xdr:to>
    <xdr:pic>
      <xdr:nvPicPr>
        <xdr:cNvPr id="34" name="תמונה 33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66883" y="61232"/>
          <a:ext cx="3998798" cy="787173"/>
        </a:xfrm>
        <a:prstGeom prst="rect">
          <a:avLst/>
        </a:prstGeom>
      </xdr:spPr>
    </xdr:pic>
    <xdr:clientData/>
  </xdr:twoCellAnchor>
  <xdr:twoCellAnchor>
    <xdr:from>
      <xdr:col>6</xdr:col>
      <xdr:colOff>23812</xdr:colOff>
      <xdr:row>32</xdr:row>
      <xdr:rowOff>107156</xdr:rowOff>
    </xdr:from>
    <xdr:to>
      <xdr:col>6</xdr:col>
      <xdr:colOff>512562</xdr:colOff>
      <xdr:row>32</xdr:row>
      <xdr:rowOff>109313</xdr:rowOff>
    </xdr:to>
    <xdr:cxnSp macro="">
      <xdr:nvCxnSpPr>
        <xdr:cNvPr id="35" name="מחבר חץ ישר 34"/>
        <xdr:cNvCxnSpPr/>
      </xdr:nvCxnSpPr>
      <xdr:spPr>
        <a:xfrm>
          <a:off x="18966063" y="7358062"/>
          <a:ext cx="488750" cy="215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54429</xdr:colOff>
      <xdr:row>21</xdr:row>
      <xdr:rowOff>81643</xdr:rowOff>
    </xdr:from>
    <xdr:to>
      <xdr:col>4</xdr:col>
      <xdr:colOff>1243854</xdr:colOff>
      <xdr:row>21</xdr:row>
      <xdr:rowOff>89647</xdr:rowOff>
    </xdr:to>
    <xdr:cxnSp macro="">
      <xdr:nvCxnSpPr>
        <xdr:cNvPr id="25" name="מחבר חץ ישר 24"/>
        <xdr:cNvCxnSpPr/>
      </xdr:nvCxnSpPr>
      <xdr:spPr>
        <a:xfrm flipV="1">
          <a:off x="17778932" y="3932464"/>
          <a:ext cx="1189425" cy="800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257175</xdr:colOff>
      <xdr:row>2</xdr:row>
      <xdr:rowOff>38100</xdr:rowOff>
    </xdr:from>
    <xdr:to>
      <xdr:col>13</xdr:col>
      <xdr:colOff>1000125</xdr:colOff>
      <xdr:row>4</xdr:row>
      <xdr:rowOff>66675</xdr:rowOff>
    </xdr:to>
    <xdr:sp macro="[0]!Macro4" textlink="">
      <xdr:nvSpPr>
        <xdr:cNvPr id="2" name="Rectangle 17"/>
        <xdr:cNvSpPr>
          <a:spLocks noChangeArrowheads="1"/>
        </xdr:cNvSpPr>
      </xdr:nvSpPr>
      <xdr:spPr bwMode="auto">
        <a:xfrm>
          <a:off x="135940800" y="400050"/>
          <a:ext cx="0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Unlock worksheet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438151</xdr:colOff>
      <xdr:row>0</xdr:row>
      <xdr:rowOff>57150</xdr:rowOff>
    </xdr:from>
    <xdr:to>
      <xdr:col>7</xdr:col>
      <xdr:colOff>371476</xdr:colOff>
      <xdr:row>3</xdr:row>
      <xdr:rowOff>180975</xdr:rowOff>
    </xdr:to>
    <xdr:pic>
      <xdr:nvPicPr>
        <xdr:cNvPr id="3" name="תמונה 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81174" y="57150"/>
          <a:ext cx="3095625" cy="790575"/>
        </a:xfrm>
        <a:prstGeom prst="rect">
          <a:avLst/>
        </a:prstGeom>
      </xdr:spPr>
    </xdr:pic>
    <xdr:clientData/>
  </xdr:twoCellAnchor>
  <xdr:twoCellAnchor>
    <xdr:from>
      <xdr:col>9</xdr:col>
      <xdr:colOff>142875</xdr:colOff>
      <xdr:row>1</xdr:row>
      <xdr:rowOff>0</xdr:rowOff>
    </xdr:from>
    <xdr:to>
      <xdr:col>10</xdr:col>
      <xdr:colOff>238125</xdr:colOff>
      <xdr:row>2</xdr:row>
      <xdr:rowOff>238125</xdr:rowOff>
    </xdr:to>
    <xdr:sp macro="[0]!RESULT_PDF_FILE" textlink="">
      <xdr:nvSpPr>
        <xdr:cNvPr id="2" name="Rounded Rectangle 1"/>
        <xdr:cNvSpPr/>
      </xdr:nvSpPr>
      <xdr:spPr>
        <a:xfrm>
          <a:off x="174625" y="206375"/>
          <a:ext cx="746125" cy="396875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en-US" sz="1800" b="1"/>
            <a:t>PDF</a:t>
          </a:r>
          <a:endParaRPr lang="he-IL" sz="18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excel\Elena\profit%20test\Risk\2018\Risk1\Landau\Risk%202019%20pt_v2_Landau_v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e's Guide"/>
      <sheetName val="השוואת תעריפים"/>
      <sheetName val="Parameters"/>
      <sheetName val="סיכום"/>
      <sheetName val="macro"/>
      <sheetName val="Assumptions"/>
      <sheetName val="Input &amp; PT Results"/>
      <sheetName val="PT_Base"/>
      <sheetName val="sas_code"/>
      <sheetName val="PT_Base_Solvency"/>
      <sheetName val="PT_Base_Sol_Lapses"/>
      <sheetName val="PT_Base_Sol_Exp"/>
      <sheetName val="PT_Base_Sol_Mortality"/>
      <sheetName val="Prm"/>
      <sheetName val="Mortality"/>
      <sheetName val="RF+V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">
          <cell r="O6">
            <v>1.38</v>
          </cell>
        </row>
      </sheetData>
      <sheetData sheetId="14"/>
      <sheetData sheetId="15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theme="9" tint="-0.249977111117893"/>
    <pageSetUpPr fitToPage="1"/>
  </sheetPr>
  <dimension ref="A2:AZ78"/>
  <sheetViews>
    <sheetView showGridLines="0" rightToLeft="1" tabSelected="1" zoomScale="70" zoomScaleNormal="70" zoomScaleSheetLayoutView="80" zoomScalePageLayoutView="70" workbookViewId="0">
      <selection activeCell="C27" sqref="C27"/>
    </sheetView>
  </sheetViews>
  <sheetFormatPr defaultColWidth="9.109375" defaultRowHeight="13.2" x14ac:dyDescent="0.25"/>
  <cols>
    <col min="1" max="1" width="2.33203125" style="42" bestFit="1" customWidth="1"/>
    <col min="2" max="2" width="41.5546875" style="42" customWidth="1"/>
    <col min="3" max="3" width="47" style="42" customWidth="1"/>
    <col min="4" max="4" width="14" style="42" customWidth="1"/>
    <col min="5" max="5" width="24.6640625" style="42" customWidth="1"/>
    <col min="6" max="6" width="16.109375" style="42" customWidth="1"/>
    <col min="7" max="7" width="9.88671875" style="42" bestFit="1" customWidth="1"/>
    <col min="8" max="8" width="23.33203125" style="42" customWidth="1"/>
    <col min="9" max="9" width="9.5546875" style="42" hidden="1" customWidth="1"/>
    <col min="10" max="10" width="14.88671875" style="42" customWidth="1"/>
    <col min="11" max="11" width="14.88671875" style="42" hidden="1" customWidth="1"/>
    <col min="12" max="12" width="17.33203125" style="42" customWidth="1"/>
    <col min="13" max="13" width="12.44140625" style="42" hidden="1" customWidth="1"/>
    <col min="14" max="14" width="15.33203125" style="42" bestFit="1" customWidth="1"/>
    <col min="15" max="16" width="14.88671875" style="42" hidden="1" customWidth="1"/>
    <col min="17" max="18" width="14.88671875" style="42" customWidth="1"/>
    <col min="19" max="21" width="14.88671875" style="42" hidden="1" customWidth="1"/>
    <col min="22" max="22" width="14.88671875" style="42" customWidth="1"/>
    <col min="23" max="23" width="14.88671875" style="42" hidden="1" customWidth="1"/>
    <col min="24" max="24" width="13" style="42" bestFit="1" customWidth="1"/>
    <col min="25" max="32" width="0" style="123" hidden="1" customWidth="1"/>
    <col min="33" max="51" width="0" style="42" hidden="1" customWidth="1"/>
    <col min="52" max="52" width="9.109375" style="42" hidden="1"/>
    <col min="53" max="16383" width="0" style="42" hidden="1" customWidth="1"/>
    <col min="16384" max="16384" width="3.88671875" style="42" customWidth="1"/>
  </cols>
  <sheetData>
    <row r="2" spans="1:19" ht="17.399999999999999" x14ac:dyDescent="0.3">
      <c r="B2" s="43">
        <f ca="1">NOW()</f>
        <v>43668.462711111111</v>
      </c>
      <c r="F2" s="66"/>
      <c r="G2" s="95"/>
      <c r="H2" s="95"/>
    </row>
    <row r="3" spans="1:19" ht="22.8" x14ac:dyDescent="0.4">
      <c r="B3" s="214" t="s">
        <v>2454</v>
      </c>
      <c r="E3" s="95"/>
      <c r="F3" s="95">
        <f ca="1">IF(C15="לא",F25,G19*F25)</f>
        <v>0</v>
      </c>
      <c r="G3" s="95">
        <f>IF(D15="לא",G25,G21*G25)</f>
        <v>1</v>
      </c>
      <c r="H3" s="95"/>
    </row>
    <row r="4" spans="1:19" x14ac:dyDescent="0.25">
      <c r="C4" s="44"/>
      <c r="E4" s="95"/>
      <c r="F4" s="95"/>
      <c r="G4" s="95">
        <f>IF((F30+E30+D30+C30)&lt;5000*C29,0,1)</f>
        <v>1</v>
      </c>
      <c r="H4" s="95"/>
    </row>
    <row r="5" spans="1:19" x14ac:dyDescent="0.25">
      <c r="B5" s="45"/>
      <c r="E5" s="95"/>
      <c r="F5" s="95">
        <f>IF(OR(G5&lt;G6,G5=G6),0,1)</f>
        <v>0</v>
      </c>
      <c r="G5" s="177">
        <f>C29*5000</f>
        <v>1250000</v>
      </c>
      <c r="H5" s="95"/>
    </row>
    <row r="6" spans="1:19" x14ac:dyDescent="0.25">
      <c r="B6" s="44" t="s">
        <v>32</v>
      </c>
      <c r="E6" s="95"/>
      <c r="F6" s="95"/>
      <c r="G6" s="178">
        <f>C30+D30+E30+F30</f>
        <v>1250000</v>
      </c>
      <c r="H6" s="95"/>
    </row>
    <row r="7" spans="1:19" x14ac:dyDescent="0.25">
      <c r="B7" s="44"/>
      <c r="E7" s="95"/>
      <c r="F7" s="95"/>
      <c r="G7" s="66"/>
      <c r="H7" s="95"/>
      <c r="J7" s="44"/>
    </row>
    <row r="8" spans="1:19" ht="21" x14ac:dyDescent="0.4">
      <c r="B8" s="46" t="str">
        <f>IF(C31="שנתית","סך פרמיה שנתית","סך פרמיה חודשית-")</f>
        <v>סך פרמיה חודשית-</v>
      </c>
      <c r="C8" s="47" t="str">
        <f>IF(AND(C10="",$C$11=""),"",IF(C37="ללא הנחה",V26,W26))</f>
        <v/>
      </c>
      <c r="F8" s="181"/>
      <c r="G8" s="66"/>
      <c r="H8" s="95"/>
    </row>
    <row r="9" spans="1:19" x14ac:dyDescent="0.25">
      <c r="F9" s="66"/>
      <c r="G9" s="95"/>
      <c r="H9" s="95"/>
    </row>
    <row r="10" spans="1:19" ht="17.399999999999999" x14ac:dyDescent="0.3">
      <c r="A10" s="44" t="s">
        <v>33</v>
      </c>
      <c r="B10" s="222" t="s">
        <v>34</v>
      </c>
      <c r="C10" s="220"/>
      <c r="D10" s="231"/>
      <c r="F10" s="66" t="s">
        <v>55</v>
      </c>
      <c r="G10" s="95"/>
      <c r="H10" s="95"/>
      <c r="O10" s="44"/>
    </row>
    <row r="11" spans="1:19" ht="17.399999999999999" x14ac:dyDescent="0.3">
      <c r="A11" s="44" t="s">
        <v>33</v>
      </c>
      <c r="B11" s="222" t="s">
        <v>35</v>
      </c>
      <c r="C11" s="220"/>
      <c r="D11" s="231"/>
      <c r="F11" s="66" t="s">
        <v>55</v>
      </c>
      <c r="G11" s="95">
        <f>IF(C15="כן",1,0)</f>
        <v>0</v>
      </c>
      <c r="H11" s="95">
        <f>IF(D15="כן",1,0)</f>
        <v>0</v>
      </c>
      <c r="I11" s="44"/>
      <c r="O11" s="44"/>
    </row>
    <row r="12" spans="1:19" ht="17.399999999999999" x14ac:dyDescent="0.3">
      <c r="B12" s="222" t="s">
        <v>36</v>
      </c>
      <c r="C12" s="62" t="s">
        <v>37</v>
      </c>
      <c r="D12" s="232"/>
      <c r="F12" s="66"/>
      <c r="G12" s="95"/>
      <c r="H12" s="95"/>
      <c r="O12" s="44"/>
    </row>
    <row r="13" spans="1:19" ht="17.399999999999999" x14ac:dyDescent="0.3">
      <c r="A13" s="44" t="s">
        <v>33</v>
      </c>
      <c r="B13" s="222" t="s">
        <v>38</v>
      </c>
      <c r="C13" s="73" t="s">
        <v>67</v>
      </c>
      <c r="D13" s="233"/>
      <c r="F13" s="66" t="s">
        <v>55</v>
      </c>
      <c r="G13" s="95"/>
      <c r="H13" s="95"/>
      <c r="O13" s="44"/>
    </row>
    <row r="14" spans="1:19" ht="17.399999999999999" x14ac:dyDescent="0.3">
      <c r="A14" s="44" t="s">
        <v>33</v>
      </c>
      <c r="B14" s="222" t="s">
        <v>39</v>
      </c>
      <c r="C14" s="73" t="s">
        <v>68</v>
      </c>
      <c r="D14" s="233"/>
      <c r="F14" s="66" t="s">
        <v>55</v>
      </c>
      <c r="G14" s="179"/>
      <c r="H14" s="95"/>
    </row>
    <row r="15" spans="1:19" ht="17.399999999999999" hidden="1" x14ac:dyDescent="0.3">
      <c r="A15" s="44"/>
      <c r="B15" s="222" t="s">
        <v>9</v>
      </c>
      <c r="C15" s="221" t="s">
        <v>65</v>
      </c>
      <c r="D15" s="234" t="s">
        <v>65</v>
      </c>
      <c r="F15" s="66" t="s">
        <v>55</v>
      </c>
      <c r="G15" s="179"/>
      <c r="H15" s="95"/>
    </row>
    <row r="16" spans="1:19" ht="17.399999999999999" x14ac:dyDescent="0.3">
      <c r="A16" s="44" t="s">
        <v>33</v>
      </c>
      <c r="B16" s="222" t="s">
        <v>40</v>
      </c>
      <c r="C16" s="74">
        <v>35844</v>
      </c>
      <c r="D16" s="234"/>
      <c r="F16" s="66" t="s">
        <v>55</v>
      </c>
      <c r="G16" s="95"/>
      <c r="H16" s="95"/>
      <c r="J16" s="49"/>
      <c r="S16" s="205"/>
    </row>
    <row r="17" spans="1:51" ht="17.399999999999999" x14ac:dyDescent="0.3">
      <c r="A17" s="44" t="s">
        <v>33</v>
      </c>
      <c r="B17" s="222" t="s">
        <v>41</v>
      </c>
      <c r="C17" s="73" t="s">
        <v>2232</v>
      </c>
      <c r="D17" s="233"/>
      <c r="F17" s="66" t="s">
        <v>55</v>
      </c>
      <c r="G17" s="124">
        <f ca="1">MAX(C21+C28,C21+D28,C21+E28,C21+F28)</f>
        <v>36</v>
      </c>
      <c r="H17" s="95"/>
      <c r="S17" s="205"/>
    </row>
    <row r="18" spans="1:51" ht="17.399999999999999" x14ac:dyDescent="0.3">
      <c r="A18" s="44" t="s">
        <v>33</v>
      </c>
      <c r="B18" s="222" t="s">
        <v>42</v>
      </c>
      <c r="C18" s="75" t="s">
        <v>65</v>
      </c>
      <c r="D18" s="235"/>
      <c r="F18" s="66" t="s">
        <v>55</v>
      </c>
      <c r="G18" s="186">
        <f ca="1">MAX(80-C21,80-D21)</f>
        <v>80</v>
      </c>
      <c r="H18" s="95"/>
    </row>
    <row r="19" spans="1:51" ht="17.399999999999999" x14ac:dyDescent="0.3">
      <c r="B19" s="222" t="s">
        <v>57</v>
      </c>
      <c r="C19" s="74">
        <f ca="1">NOW()</f>
        <v>43668.462711111111</v>
      </c>
      <c r="D19" s="234"/>
      <c r="F19" s="66" t="s">
        <v>55</v>
      </c>
      <c r="G19" s="121">
        <f ca="1">IF(C21&gt;64,0,1)</f>
        <v>1</v>
      </c>
      <c r="H19" s="122"/>
      <c r="J19" s="50"/>
      <c r="K19" s="50"/>
      <c r="L19" s="51" t="s">
        <v>53</v>
      </c>
      <c r="N19" s="50"/>
      <c r="O19" s="52" t="str">
        <f>IF($C$31="חודשית","פרמיה חודשית","פרמיה שנתית")</f>
        <v>פרמיה חודשית</v>
      </c>
      <c r="P19" s="50"/>
      <c r="Q19" s="50"/>
      <c r="R19" s="50"/>
      <c r="S19" s="50"/>
      <c r="T19" s="50"/>
      <c r="U19" s="50"/>
      <c r="V19" s="50"/>
      <c r="W19" s="50"/>
    </row>
    <row r="20" spans="1:51" ht="17.399999999999999" hidden="1" x14ac:dyDescent="0.3">
      <c r="C20" s="223"/>
      <c r="D20" s="236"/>
      <c r="F20" s="66"/>
      <c r="G20" s="122"/>
      <c r="H20" s="122"/>
      <c r="J20" s="50"/>
      <c r="K20" s="50"/>
      <c r="L20" s="50"/>
      <c r="M20" s="51"/>
      <c r="N20" s="50"/>
      <c r="O20" s="52"/>
      <c r="P20" s="50"/>
      <c r="Q20" s="50"/>
      <c r="R20" s="50"/>
      <c r="S20" s="50"/>
      <c r="T20" s="50"/>
      <c r="U20" s="50"/>
      <c r="V20" s="50"/>
      <c r="W20" s="50"/>
    </row>
    <row r="21" spans="1:51" ht="17.399999999999999" x14ac:dyDescent="0.3">
      <c r="B21" s="222" t="s">
        <v>56</v>
      </c>
      <c r="C21" s="106">
        <f ca="1">IF(C16="","",IF(ISERROR(ROUND(DATEDIF(C16,C19,"D")/365,0))=TRUE,0,ROUND(DATEDIF(C16,C19,"D")/365,0)))</f>
        <v>21</v>
      </c>
      <c r="D21" s="224">
        <f>IF(D16="",0,IF(ISERROR(ROUND(DATEDIF(D16,C19,"D")/365,0))=TRUE,0,ROUND(DATEDIF(D16,C19,"D")/365,0)))</f>
        <v>0</v>
      </c>
      <c r="F21" s="66"/>
      <c r="G21" s="121">
        <f>IF(OR(D21&gt;64,D21=""),0,1)</f>
        <v>1</v>
      </c>
      <c r="H21" s="122"/>
      <c r="J21" s="50"/>
      <c r="K21" s="50"/>
      <c r="L21" s="50"/>
      <c r="M21" s="51"/>
      <c r="N21" s="50"/>
      <c r="O21" s="52"/>
      <c r="P21" s="50"/>
      <c r="Q21" s="50"/>
      <c r="R21" s="50"/>
      <c r="S21" s="50"/>
      <c r="T21" s="50"/>
      <c r="U21" s="50"/>
      <c r="V21" s="50"/>
      <c r="W21" s="50"/>
    </row>
    <row r="22" spans="1:51" ht="23.25" customHeight="1" x14ac:dyDescent="0.3">
      <c r="B22" s="222" t="s">
        <v>2448</v>
      </c>
      <c r="C22" s="215">
        <v>4.5</v>
      </c>
      <c r="D22" s="237"/>
      <c r="F22" s="66" t="s">
        <v>55</v>
      </c>
      <c r="G22" s="121">
        <v>0</v>
      </c>
      <c r="H22" s="96">
        <v>0</v>
      </c>
      <c r="I22" s="69"/>
      <c r="J22" s="212" t="str">
        <f>IF(SUM(C27:F27)&gt;500000,"סכום ביטוח מקסימלי הינו 500,000","")</f>
        <v/>
      </c>
      <c r="K22" s="50"/>
      <c r="L22" s="50"/>
      <c r="M22" s="51"/>
      <c r="N22" s="50"/>
      <c r="O22" s="52"/>
      <c r="P22" s="50"/>
      <c r="Q22" s="50"/>
      <c r="R22" s="50"/>
      <c r="S22" s="50"/>
      <c r="T22" s="50"/>
      <c r="U22" s="50"/>
      <c r="V22" s="50"/>
      <c r="W22" s="50"/>
    </row>
    <row r="23" spans="1:51" ht="17.399999999999999" x14ac:dyDescent="0.3">
      <c r="B23" s="95">
        <f ca="1">IF(SUM(C27:F27)&gt;500000,1,IF(AND(C15="לא",C21&gt;70),1,IF(AND(D15="לא",D21&gt;70),1,IF(AND(C15="כן",C21&gt;64),2,IF(AND(D15="כן",D21&gt;64),2,0)))))</f>
        <v>0</v>
      </c>
      <c r="C23" s="185"/>
      <c r="D23" s="187" t="str">
        <f ca="1">IF(B23=1,"גיל כניסה מקסימלי לריסק - 70",IF(B23=2,"גיל כניסה מקסימלי לנכות - 64",""))</f>
        <v/>
      </c>
      <c r="E23" s="188"/>
      <c r="G23" s="124">
        <f>D21+C28</f>
        <v>15</v>
      </c>
      <c r="H23" s="95"/>
      <c r="J23" s="50"/>
      <c r="K23" s="50"/>
      <c r="L23" s="50"/>
      <c r="M23" s="50"/>
      <c r="N23" s="50"/>
      <c r="O23" s="52"/>
      <c r="P23" s="50"/>
      <c r="Q23" s="50"/>
      <c r="R23" s="50"/>
      <c r="S23" s="50"/>
      <c r="T23" s="50"/>
      <c r="U23" s="50"/>
      <c r="V23" s="50"/>
      <c r="W23" s="50"/>
    </row>
    <row r="24" spans="1:51" ht="17.25" customHeight="1" x14ac:dyDescent="0.3">
      <c r="B24" s="102"/>
      <c r="C24" s="189">
        <v>33</v>
      </c>
      <c r="D24" s="189">
        <v>23</v>
      </c>
      <c r="F24" s="176"/>
      <c r="H24" s="95"/>
      <c r="J24" s="50"/>
      <c r="K24" s="50"/>
      <c r="L24" s="50"/>
      <c r="M24" s="50"/>
      <c r="N24" s="50"/>
      <c r="O24" s="52"/>
      <c r="P24" s="50"/>
      <c r="Q24" s="50"/>
      <c r="R24" s="50"/>
      <c r="S24" s="50"/>
      <c r="T24" s="50"/>
      <c r="U24" s="50"/>
      <c r="V24" s="50"/>
      <c r="W24" s="50"/>
    </row>
    <row r="25" spans="1:51" ht="46.8" x14ac:dyDescent="0.3">
      <c r="B25" s="182">
        <f>IF(B36="",0,1)</f>
        <v>0</v>
      </c>
      <c r="C25" s="187" t="str">
        <f ca="1">IF(D23&lt;&gt;"","",IF(OR(AND(D15="כן",D21+MAX(C28,D28,E28,F28)&gt;70),AND(C15="כן",C21+MAX(C28,D28,E28,F28)&gt;70)),"כיסוי נכות מתאונה יסתיים בגיל 70",""))</f>
        <v/>
      </c>
      <c r="D25" s="187" t="str">
        <f ca="1">IF(D23&lt;&gt;"","",IF(E25=1,"גיל תום מקסימלי לריסק 80",IF(E25=2,"גיל תום מקסימלי לנכות 70","")))</f>
        <v/>
      </c>
      <c r="E25" s="184">
        <f ca="1">IF(MIN(D21+MAX(C28,D28,E28,F28),C21+MAX(C28,D28,E28,F28))&gt;80,1,0)</f>
        <v>0</v>
      </c>
      <c r="F25" s="122">
        <f ca="1">IF(OR(C21&gt;65,G17&gt;80),0,1)*0</f>
        <v>0</v>
      </c>
      <c r="G25" s="183">
        <f>IF(OR(D21&gt;65,G23&gt;80,D21=""),0,1)</f>
        <v>1</v>
      </c>
      <c r="H25" s="95"/>
      <c r="J25" s="54" t="str">
        <f>IF(C17="זכר","גיל ביטוחי מבוטח- ראשי"&amp;" "&amp;C13&amp;" "&amp;C14,"גיל ביטוחי מבוטחת- ראשית"&amp;" "&amp;C13&amp;" "&amp;C14)</f>
        <v>גיל ביטוחי מבוטח- ראשי פלוני א</v>
      </c>
      <c r="K25" s="54" t="str">
        <f>IF(D17="זכר","גיל ביטוחי מבוטח- משני"&amp;" "&amp;D13&amp;" "&amp;D14,"גיל ביטוחי מבוטחת- משנית"&amp;" "&amp;D13&amp;" "&amp;D14)</f>
        <v xml:space="preserve">גיל ביטוחי מבוטחת- משנית  </v>
      </c>
      <c r="L25" s="54" t="s">
        <v>2229</v>
      </c>
      <c r="M25" s="55" t="s">
        <v>2228</v>
      </c>
      <c r="N25" s="56" t="s">
        <v>50</v>
      </c>
      <c r="O25" s="56" t="s">
        <v>2230</v>
      </c>
      <c r="P25" s="56" t="s">
        <v>2231</v>
      </c>
      <c r="Q25" s="99" t="s">
        <v>51</v>
      </c>
      <c r="R25" s="99" t="s">
        <v>52</v>
      </c>
      <c r="S25" s="56" t="s">
        <v>73</v>
      </c>
      <c r="T25" s="56" t="s">
        <v>74</v>
      </c>
      <c r="U25" s="99" t="s">
        <v>72</v>
      </c>
      <c r="V25" s="100" t="str">
        <f>IF(C31="חודשית"," סהכ פרמיות חודשיות ","סהכ פרמיות שנתיות ")</f>
        <v xml:space="preserve"> סהכ פרמיות חודשיות </v>
      </c>
      <c r="W25" s="101" t="str">
        <f>IF(C31="חודשית","סהכ פרמיות חודשיות לאחר הנחה","סהכ פרמיות שנתיות לאחר הנחה")</f>
        <v>סהכ פרמיות חודשיות לאחר הנחה</v>
      </c>
      <c r="X25" s="101" t="str">
        <f>IF(C31="חודשית","סהכ פרמיות שנתיות"," ")</f>
        <v>סהכ פרמיות שנתיות</v>
      </c>
      <c r="AI25" s="44"/>
      <c r="AJ25" s="44"/>
      <c r="AK25" s="44"/>
    </row>
    <row r="26" spans="1:51" ht="17.399999999999999" x14ac:dyDescent="0.3">
      <c r="B26" s="48" t="s">
        <v>43</v>
      </c>
      <c r="C26" s="48" t="s">
        <v>44</v>
      </c>
      <c r="D26" s="48" t="s">
        <v>45</v>
      </c>
      <c r="E26" s="48" t="s">
        <v>46</v>
      </c>
      <c r="F26" s="48" t="s">
        <v>47</v>
      </c>
      <c r="H26" s="57"/>
      <c r="I26" s="71">
        <v>1</v>
      </c>
      <c r="J26" s="53">
        <f ca="1">C21</f>
        <v>21</v>
      </c>
      <c r="K26" s="53" t="str">
        <f>IF(D21=0,"",D21)</f>
        <v/>
      </c>
      <c r="L26" s="72">
        <f ca="1">IF(J26="","",DATE(M26,MONTH($C$19),1))</f>
        <v>43647</v>
      </c>
      <c r="M26" s="53">
        <f ca="1">IF(V26="","",YEAR(C19))</f>
        <v>2019</v>
      </c>
      <c r="N26" s="58">
        <f>'ירידת סכום ביטוח'!C19+'ירידת סכום ביטוח'!F19+'ירידת סכום ביטוח'!I19+'ירידת סכום ביטוח'!L19</f>
        <v>200000</v>
      </c>
      <c r="O26" s="59">
        <f ca="1">IFERROR(VLOOKUP(J26,'שיעורי פרמיה '!A:E,IF('גליון הזנה'!$C$17="זכר",IF('גליון הזנה'!$C$18="כן",3,2),IF($C$18="כן",5,4)),0)*(1+$C$22)*N26/IF($C$31="חודשית",12,1),0)</f>
        <v>113.66666666666667</v>
      </c>
      <c r="P26" s="59">
        <f>IFERROR(VLOOKUP(K26,'שיעורי פרמיה '!A:E,IF('גליון הזנה'!$D$17="זכר",IF('גליון הזנה'!$D$18="כן",3,2),IF($D$18="כן",5,4)),0)*(1+$D$22)*N26/IF($C$31="חודשית",12,1),0)</f>
        <v>0</v>
      </c>
      <c r="Q26" s="59">
        <f ca="1">IF(ISERROR(O26)=TRUE,0,O26)+IF(ISERROR(P26)=TRUE,0,P26)</f>
        <v>113.66666666666667</v>
      </c>
      <c r="R26" s="59">
        <f>IF(AND($C$30&gt;0,MAX($C$28:$F$28)&gt;=AY26),IF($C$31="חודשית",$C$30*'ביטוח מבנה ונכות'!$B$3/1000/12,IF($C$31="שנתית",$C$30*'ביטוח מבנה ונכות'!$B$3/1000,0)),0)</f>
        <v>165.83333333333334</v>
      </c>
      <c r="S26" s="59">
        <f ca="1">IF(OR($G$11=0,J26&gt;69),0,N26*'ביטוח מבנה ונכות'!$B$4/1000/IF($C$31="חודשית",12,1))*IF($G$19=1,1,0)</f>
        <v>0</v>
      </c>
      <c r="T26" s="59">
        <f>IF(OR(K26="",K26=0),0,IF(OR($H$11=0,K26&gt;69),0,N26*'ביטוח מבנה ונכות'!$B$4/1000/IF($C$31="חודשית",12,1))*IF($G$21=1,1,0))</f>
        <v>0</v>
      </c>
      <c r="U26" s="59">
        <f ca="1">S26+T26</f>
        <v>0</v>
      </c>
      <c r="V26" s="59">
        <f ca="1">R26+Q26+U26</f>
        <v>279.5</v>
      </c>
      <c r="W26" s="59">
        <f ca="1">Q26*(1-VLOOKUP(I26,$A$39:$C$42,3,1))+R26*(1-$D$43)+U26</f>
        <v>279.5</v>
      </c>
      <c r="X26" s="59">
        <f t="shared" ref="X26:X61" ca="1" si="0">IF($C$31="חודשית",W26*12," ")</f>
        <v>3354</v>
      </c>
      <c r="AY26" s="42">
        <v>1</v>
      </c>
    </row>
    <row r="27" spans="1:51" ht="17.399999999999999" x14ac:dyDescent="0.3">
      <c r="B27" s="60" t="s">
        <v>2233</v>
      </c>
      <c r="C27" s="76">
        <v>200000</v>
      </c>
      <c r="D27" s="76"/>
      <c r="E27" s="76"/>
      <c r="F27" s="76"/>
      <c r="H27" s="44" t="s">
        <v>55</v>
      </c>
      <c r="I27" s="71">
        <f>I26+1</f>
        <v>2</v>
      </c>
      <c r="J27" s="53">
        <f ca="1">IF(N27=0,"",J26+1)</f>
        <v>22</v>
      </c>
      <c r="K27" s="53" t="str">
        <f>IF(OR(N27=0,K26=""),"",K26+1)</f>
        <v/>
      </c>
      <c r="L27" s="72">
        <f t="shared" ref="L27:L61" ca="1" si="1">IF(J27="","",DATE(M27,MONTH($C$19),1))</f>
        <v>44013</v>
      </c>
      <c r="M27" s="53">
        <f ca="1">IF(M26="","",M26+1)</f>
        <v>2020</v>
      </c>
      <c r="N27" s="58">
        <f>'ירידת סכום ביטוח'!C20+'ירידת סכום ביטוח'!F20+'ירידת סכום ביטוח'!I20+'ירידת סכום ביטוח'!L20</f>
        <v>188434.90554995116</v>
      </c>
      <c r="O27" s="59">
        <f ca="1">IFERROR(VLOOKUP(J27,'שיעורי פרמיה '!A:E,IF('גליון הזנה'!$C$17="זכר",IF('גליון הזנה'!$C$18="כן",3,2),IF($C$18="כן",5,4)),0)*(1+$C$22)*N27/IF($C$31="חודשית",12,1),0)</f>
        <v>103.63919805247313</v>
      </c>
      <c r="P27" s="59">
        <f>IFERROR(VLOOKUP(K27,'שיעורי פרמיה '!A:E,IF('גליון הזנה'!$D$17="זכר",IF('גליון הזנה'!$D$18="כן",3,2),IF($D$18="כן",5,4)),0)*(1+$D$22)*N27/IF($C$31="חודשית",12,1),0)</f>
        <v>0</v>
      </c>
      <c r="Q27" s="59">
        <f t="shared" ref="Q27:Q61" ca="1" si="2">IF(ISERROR(O27)=TRUE,0,O27)+IF(ISERROR(P27)=TRUE,0,P27)</f>
        <v>103.63919805247313</v>
      </c>
      <c r="R27" s="59">
        <f>IF(AND($C$30&gt;0,MAX($C$28:$F$28)&gt;=AY27),IF($C$31="חודשית",$C$30*'ביטוח מבנה ונכות'!$B$3/1000/12,IF($C$31="שנתית",$C$30*'ביטוח מבנה ונכות'!$B$3/1000,0)),0)</f>
        <v>165.83333333333334</v>
      </c>
      <c r="S27" s="59">
        <f ca="1">IF(OR($G$11=0,J27&gt;69),0,N27*'ביטוח מבנה ונכות'!$B$4/1000/IF($C$31="חודשית",12,1))*IF($G$19=1,1,0)</f>
        <v>0</v>
      </c>
      <c r="T27" s="59">
        <f>IF(OR(K27="",K27=0),0,IF(OR($H$11=0,K27&gt;69),0,N27*'ביטוח מבנה ונכות'!$B$4/1000/IF($C$31="חודשית",12,1))*IF($G$21=1,1,0))</f>
        <v>0</v>
      </c>
      <c r="U27" s="59">
        <f t="shared" ref="U27:U61" ca="1" si="3">S27+T27</f>
        <v>0</v>
      </c>
      <c r="V27" s="59">
        <f t="shared" ref="V27:V61" ca="1" si="4">R27+Q27+U27</f>
        <v>269.47253138580646</v>
      </c>
      <c r="W27" s="59">
        <f ca="1">Q27*(1-VLOOKUP(I27,$A$39:$C$42,3,1))+R27*(1-$D$43)+U27</f>
        <v>269.47253138580646</v>
      </c>
      <c r="X27" s="59">
        <f t="shared" ca="1" si="0"/>
        <v>3233.6703766296778</v>
      </c>
      <c r="AY27" s="42">
        <v>2</v>
      </c>
    </row>
    <row r="28" spans="1:51" ht="17.399999999999999" x14ac:dyDescent="0.3">
      <c r="B28" s="60" t="s">
        <v>2438</v>
      </c>
      <c r="C28" s="75">
        <v>15</v>
      </c>
      <c r="D28" s="75"/>
      <c r="E28" s="75"/>
      <c r="F28" s="75"/>
      <c r="H28" s="44" t="s">
        <v>55</v>
      </c>
      <c r="I28" s="71">
        <f t="shared" ref="I28:I61" si="5">I27+1</f>
        <v>3</v>
      </c>
      <c r="J28" s="53">
        <f t="shared" ref="J28:J61" ca="1" si="6">IF(N28=0,"",J27+1)</f>
        <v>23</v>
      </c>
      <c r="K28" s="53" t="str">
        <f t="shared" ref="K28:K61" si="7">IF(OR(N28=0,K27=""),"",K27+1)</f>
        <v/>
      </c>
      <c r="L28" s="72">
        <f t="shared" ca="1" si="1"/>
        <v>44378</v>
      </c>
      <c r="M28" s="53">
        <f t="shared" ref="M28:M61" ca="1" si="8">IF(M27="","",M27+1)</f>
        <v>2021</v>
      </c>
      <c r="N28" s="58">
        <f>'ירידת סכום ביטוח'!C21+'ירידת סכום ביטוח'!F21+'ירידת סכום ביטוח'!I21+'ירידת סכום ביטוח'!L21</f>
        <v>176638.50921090136</v>
      </c>
      <c r="O28" s="59">
        <f ca="1">IFERROR(VLOOKUP(J28,'שיעורי פרמיה '!A:E,IF('גליון הזנה'!$C$17="זכר",IF('גליון הזנה'!$C$18="כן",3,2),IF($C$18="כן",5,4)),0)*(1+$C$22)*N28/IF($C$31="חודשית",12,1),0)</f>
        <v>94.722400564345847</v>
      </c>
      <c r="P28" s="59">
        <f>IFERROR(VLOOKUP(K28,'שיעורי פרמיה '!A:E,IF('גליון הזנה'!$D$17="זכר",IF('גליון הזנה'!$D$18="כן",3,2),IF($D$18="כן",5,4)),0)*(1+$D$22)*N28/IF($C$31="חודשית",12,1),0)</f>
        <v>0</v>
      </c>
      <c r="Q28" s="59">
        <f t="shared" ca="1" si="2"/>
        <v>94.722400564345847</v>
      </c>
      <c r="R28" s="59">
        <f>IF(AND($C$30&gt;0,MAX($C$28:$F$28)&gt;=AY28),IF($C$31="חודשית",$C$30*'ביטוח מבנה ונכות'!$B$3/1000/12,IF($C$31="שנתית",$C$30*'ביטוח מבנה ונכות'!$B$3/1000,0)),0)</f>
        <v>165.83333333333334</v>
      </c>
      <c r="S28" s="59">
        <f ca="1">IF(OR($G$11=0,J28&gt;69),0,N28*'ביטוח מבנה ונכות'!$B$4/1000/IF($C$31="חודשית",12,1))*IF($G$19=1,1,0)</f>
        <v>0</v>
      </c>
      <c r="T28" s="59">
        <f>IF(OR(K28="",K28=0),0,IF(OR($H$11=0,K28&gt;69),0,N28*'ביטוח מבנה ונכות'!$B$4/1000/IF($C$31="חודשית",12,1))*IF($G$21=1,1,0))</f>
        <v>0</v>
      </c>
      <c r="U28" s="59">
        <f t="shared" ca="1" si="3"/>
        <v>0</v>
      </c>
      <c r="V28" s="59">
        <f t="shared" ca="1" si="4"/>
        <v>260.5557338976792</v>
      </c>
      <c r="W28" s="59">
        <f t="shared" ref="W28:W61" ca="1" si="9">Q28*(1-VLOOKUP(I28,$A$39:$C$42,3,1))+R28*(1-$D$43)+U28</f>
        <v>260.5557338976792</v>
      </c>
      <c r="X28" s="59">
        <f t="shared" ca="1" si="0"/>
        <v>3126.6688067721507</v>
      </c>
      <c r="AY28" s="42">
        <v>3</v>
      </c>
    </row>
    <row r="29" spans="1:51" ht="17.399999999999999" x14ac:dyDescent="0.3">
      <c r="B29" s="60" t="s">
        <v>2275</v>
      </c>
      <c r="C29" s="239">
        <v>250</v>
      </c>
      <c r="D29" s="240"/>
      <c r="E29" s="240"/>
      <c r="F29" s="241"/>
      <c r="H29" s="44" t="s">
        <v>55</v>
      </c>
      <c r="I29" s="71">
        <f t="shared" si="5"/>
        <v>4</v>
      </c>
      <c r="J29" s="53">
        <f t="shared" ca="1" si="6"/>
        <v>24</v>
      </c>
      <c r="K29" s="53" t="str">
        <f t="shared" si="7"/>
        <v/>
      </c>
      <c r="L29" s="72">
        <f t="shared" ca="1" si="1"/>
        <v>44743</v>
      </c>
      <c r="M29" s="53">
        <f t="shared" ca="1" si="8"/>
        <v>2022</v>
      </c>
      <c r="N29" s="58">
        <f>'ירידת סכום ביטוח'!C22+'ירידת סכום ביטוח'!F22+'ירידת סכום ביטוח'!I22+'ירידת סכום ביטוח'!L22</f>
        <v>164606.18494507056</v>
      </c>
      <c r="O29" s="59">
        <f ca="1">IFERROR(VLOOKUP(J29,'שיעורי פרמיה '!A:E,IF('גליון הזנה'!$C$17="זכר",IF('גליון הזנה'!$C$18="כן",3,2),IF($C$18="כן",5,4)),0)*(1+$C$22)*N29/IF($C$31="חודשית",12,1),0)</f>
        <v>86.006731633799362</v>
      </c>
      <c r="P29" s="59">
        <f>IFERROR(VLOOKUP(K29,'שיעורי פרמיה '!A:E,IF('גליון הזנה'!$D$17="זכר",IF('גליון הזנה'!$D$18="כן",3,2),IF($D$18="כן",5,4)),0)*(1+$D$22)*N29/IF($C$31="חודשית",12,1),0)</f>
        <v>0</v>
      </c>
      <c r="Q29" s="59">
        <f t="shared" ca="1" si="2"/>
        <v>86.006731633799362</v>
      </c>
      <c r="R29" s="59">
        <f>IF(AND($C$30&gt;0,MAX($C$28:$F$28)&gt;=AY29),IF($C$31="חודשית",$C$30*'ביטוח מבנה ונכות'!$B$3/1000/12,IF($C$31="שנתית",$C$30*'ביטוח מבנה ונכות'!$B$3/1000,0)),0)</f>
        <v>165.83333333333334</v>
      </c>
      <c r="S29" s="59">
        <f ca="1">IF(OR($G$11=0,J29&gt;69),0,N29*'ביטוח מבנה ונכות'!$B$4/1000/IF($C$31="חודשית",12,1))*IF($G$19=1,1,0)</f>
        <v>0</v>
      </c>
      <c r="T29" s="59">
        <f>IF(OR(K29="",K29=0),0,IF(OR($H$11=0,K29&gt;69),0,N29*'ביטוח מבנה ונכות'!$B$4/1000/IF($C$31="חודשית",12,1))*IF($G$21=1,1,0))</f>
        <v>0</v>
      </c>
      <c r="U29" s="59">
        <f t="shared" ca="1" si="3"/>
        <v>0</v>
      </c>
      <c r="V29" s="59">
        <f t="shared" ca="1" si="4"/>
        <v>251.84006496713272</v>
      </c>
      <c r="W29" s="59">
        <f t="shared" ca="1" si="9"/>
        <v>251.84006496713272</v>
      </c>
      <c r="X29" s="59">
        <f t="shared" ca="1" si="0"/>
        <v>3022.0807796055924</v>
      </c>
      <c r="AY29" s="42">
        <v>4</v>
      </c>
    </row>
    <row r="30" spans="1:51" ht="23.25" customHeight="1" x14ac:dyDescent="0.3">
      <c r="A30" s="66" t="s">
        <v>33</v>
      </c>
      <c r="B30" s="60" t="s">
        <v>48</v>
      </c>
      <c r="C30" s="77">
        <v>1250000</v>
      </c>
      <c r="D30" s="180"/>
      <c r="E30" s="180"/>
      <c r="F30" s="180"/>
      <c r="H30" s="44" t="s">
        <v>55</v>
      </c>
      <c r="I30" s="71">
        <f t="shared" si="5"/>
        <v>5</v>
      </c>
      <c r="J30" s="53">
        <f t="shared" ca="1" si="6"/>
        <v>25</v>
      </c>
      <c r="K30" s="53" t="str">
        <f t="shared" si="7"/>
        <v/>
      </c>
      <c r="L30" s="72">
        <f t="shared" ca="1" si="1"/>
        <v>45108</v>
      </c>
      <c r="M30" s="53">
        <f t="shared" ca="1" si="8"/>
        <v>2023</v>
      </c>
      <c r="N30" s="58">
        <f>'ירידת סכום ביטוח'!C23+'ירידת סכום ביטוח'!F23+'ירידת סכום ביטוח'!I23+'ירידת סכום ביטוח'!L23</f>
        <v>152333.21419392314</v>
      </c>
      <c r="O30" s="59">
        <f ca="1">IFERROR(VLOOKUP(J30,'שיעורי פרמיה '!A:E,IF('גליון הזנה'!$C$17="זכר",IF('גליון הזנה'!$C$18="כן",3,2),IF($C$18="כן",5,4)),0)*(1+$C$22)*N30/IF($C$31="חודשית",12,1),0)</f>
        <v>78.197716619547222</v>
      </c>
      <c r="P30" s="59">
        <f>IFERROR(VLOOKUP(K30,'שיעורי פרמיה '!A:E,IF('גליון הזנה'!$D$17="זכר",IF('גליון הזנה'!$D$18="כן",3,2),IF($D$18="כן",5,4)),0)*(1+$D$22)*N30/IF($C$31="חודשית",12,1),0)</f>
        <v>0</v>
      </c>
      <c r="Q30" s="59">
        <f t="shared" ca="1" si="2"/>
        <v>78.197716619547222</v>
      </c>
      <c r="R30" s="59">
        <f>IF(AND($C$30&gt;0,MAX($C$28:$F$28)&gt;=AY30),IF($C$31="חודשית",$C$30*'ביטוח מבנה ונכות'!$B$3/1000/12,IF($C$31="שנתית",$C$30*'ביטוח מבנה ונכות'!$B$3/1000,0)),0)</f>
        <v>165.83333333333334</v>
      </c>
      <c r="S30" s="59">
        <f ca="1">IF(OR($G$11=0,J30&gt;69),0,N30*'ביטוח מבנה ונכות'!$B$4/1000/IF($C$31="חודשית",12,1))*IF($G$19=1,1,0)</f>
        <v>0</v>
      </c>
      <c r="T30" s="59">
        <f>IF(OR(K30="",K30=0),0,IF(OR($H$11=0,K30&gt;69),0,N30*'ביטוח מבנה ונכות'!$B$4/1000/IF($C$31="חודשית",12,1))*IF($G$21=1,1,0))</f>
        <v>0</v>
      </c>
      <c r="U30" s="59">
        <f t="shared" ca="1" si="3"/>
        <v>0</v>
      </c>
      <c r="V30" s="59">
        <f t="shared" ca="1" si="4"/>
        <v>244.03104995288055</v>
      </c>
      <c r="W30" s="59">
        <f t="shared" ca="1" si="9"/>
        <v>244.03104995288055</v>
      </c>
      <c r="X30" s="59">
        <f t="shared" ca="1" si="0"/>
        <v>2928.3725994345668</v>
      </c>
      <c r="AY30" s="42">
        <v>5</v>
      </c>
    </row>
    <row r="31" spans="1:51" ht="25.5" customHeight="1" x14ac:dyDescent="0.3">
      <c r="A31" s="44" t="s">
        <v>33</v>
      </c>
      <c r="B31" s="61" t="s">
        <v>62</v>
      </c>
      <c r="C31" s="75" t="s">
        <v>2276</v>
      </c>
      <c r="D31" s="41"/>
      <c r="E31" s="41"/>
      <c r="F31" s="41"/>
      <c r="H31" s="44" t="s">
        <v>55</v>
      </c>
      <c r="I31" s="71">
        <f t="shared" si="5"/>
        <v>6</v>
      </c>
      <c r="J31" s="53">
        <f t="shared" ca="1" si="6"/>
        <v>26</v>
      </c>
      <c r="K31" s="53" t="str">
        <f t="shared" si="7"/>
        <v/>
      </c>
      <c r="L31" s="72">
        <f t="shared" ca="1" si="1"/>
        <v>45474</v>
      </c>
      <c r="M31" s="53">
        <f t="shared" ca="1" si="8"/>
        <v>2024</v>
      </c>
      <c r="N31" s="58">
        <f>'ירידת סכום ביטוח'!C24+'ירידת סכום ביטוח'!F24+'ירידת סכום ביטוח'!I24+'ירידת סכום ביטוח'!L24</f>
        <v>139814.78402775273</v>
      </c>
      <c r="O31" s="59">
        <f ca="1">IFERROR(VLOOKUP(J31,'שיעורי פרמיה '!A:E,IF('גליון הזנה'!$C$17="זכר",IF('גליון הזנה'!$C$18="כן",3,2),IF($C$18="כן",5,4)),0)*(1+$C$22)*N31/IF($C$31="חודשית",12,1),0)</f>
        <v>69.208318093737603</v>
      </c>
      <c r="P31" s="59">
        <f>IFERROR(VLOOKUP(K31,'שיעורי פרמיה '!A:E,IF('גליון הזנה'!$D$17="זכר",IF('גליון הזנה'!$D$18="כן",3,2),IF($D$18="כן",5,4)),0)*(1+$D$22)*N31/IF($C$31="חודשית",12,1),0)</f>
        <v>0</v>
      </c>
      <c r="Q31" s="59">
        <f t="shared" ca="1" si="2"/>
        <v>69.208318093737603</v>
      </c>
      <c r="R31" s="59">
        <f>IF(AND($C$30&gt;0,MAX($C$28:$F$28)&gt;=AY31),IF($C$31="חודשית",$C$30*'ביטוח מבנה ונכות'!$B$3/1000/12,IF($C$31="שנתית",$C$30*'ביטוח מבנה ונכות'!$B$3/1000,0)),0)</f>
        <v>165.83333333333334</v>
      </c>
      <c r="S31" s="59">
        <f ca="1">IF(OR($G$11=0,J31&gt;69),0,N31*'ביטוח מבנה ונכות'!$B$4/1000/IF($C$31="חודשית",12,1))*IF($G$19=1,1,0)</f>
        <v>0</v>
      </c>
      <c r="T31" s="59">
        <f>IF(OR(K31="",K31=0),0,IF(OR($H$11=0,K31&gt;69),0,N31*'ביטוח מבנה ונכות'!$B$4/1000/IF($C$31="חודשית",12,1))*IF($G$21=1,1,0))</f>
        <v>0</v>
      </c>
      <c r="U31" s="59">
        <f t="shared" ca="1" si="3"/>
        <v>0</v>
      </c>
      <c r="V31" s="59">
        <f t="shared" ca="1" si="4"/>
        <v>235.04165142707095</v>
      </c>
      <c r="W31" s="59">
        <f t="shared" ca="1" si="9"/>
        <v>235.04165142707095</v>
      </c>
      <c r="X31" s="59">
        <f t="shared" ca="1" si="0"/>
        <v>2820.4998171248512</v>
      </c>
      <c r="AY31" s="42">
        <v>6</v>
      </c>
    </row>
    <row r="32" spans="1:51" ht="18" customHeight="1" x14ac:dyDescent="0.3">
      <c r="A32" s="44" t="s">
        <v>33</v>
      </c>
      <c r="B32" s="61" t="s">
        <v>2427</v>
      </c>
      <c r="C32" s="75" t="s">
        <v>2428</v>
      </c>
      <c r="D32" s="75" t="s">
        <v>2431</v>
      </c>
      <c r="E32" s="75" t="s">
        <v>2428</v>
      </c>
      <c r="F32" s="75" t="s">
        <v>2428</v>
      </c>
      <c r="H32" s="44" t="s">
        <v>55</v>
      </c>
      <c r="I32" s="71">
        <f t="shared" si="5"/>
        <v>7</v>
      </c>
      <c r="J32" s="53">
        <f t="shared" ca="1" si="6"/>
        <v>27</v>
      </c>
      <c r="K32" s="53" t="str">
        <f t="shared" si="7"/>
        <v/>
      </c>
      <c r="L32" s="72">
        <f t="shared" ca="1" si="1"/>
        <v>45839</v>
      </c>
      <c r="M32" s="53">
        <f t="shared" ca="1" si="8"/>
        <v>2025</v>
      </c>
      <c r="N32" s="58">
        <f>'ירידת סכום ביטוח'!C25+'ירידת סכום ביטוח'!F25+'ירידת סכום ביטוח'!I25+'ירידת סכום ביטוח'!L25</f>
        <v>127045.98525825892</v>
      </c>
      <c r="O32" s="59">
        <f ca="1">IFERROR(VLOOKUP(J32,'שיעורי פרמיה '!A:E,IF('גליון הזנה'!$C$17="זכר",IF('גליון הזנה'!$C$18="כן",3,2),IF($C$18="כן",5,4)),0)*(1+$C$22)*N32/IF($C$31="חודשית",12,1),0)</f>
        <v>62.305468603737808</v>
      </c>
      <c r="P32" s="59">
        <f>IFERROR(VLOOKUP(K32,'שיעורי פרמיה '!A:E,IF('גליון הזנה'!$D$17="זכר",IF('גליון הזנה'!$D$18="כן",3,2),IF($D$18="כן",5,4)),0)*(1+$D$22)*N32/IF($C$31="חודשית",12,1),0)</f>
        <v>0</v>
      </c>
      <c r="Q32" s="59">
        <f t="shared" ca="1" si="2"/>
        <v>62.305468603737808</v>
      </c>
      <c r="R32" s="59">
        <f>IF(AND($C$30&gt;0,MAX($C$28:$F$28)&gt;=AY32),IF($C$31="חודשית",$C$30*'ביטוח מבנה ונכות'!$B$3/1000/12,IF($C$31="שנתית",$C$30*'ביטוח מבנה ונכות'!$B$3/1000,0)),0)</f>
        <v>165.83333333333334</v>
      </c>
      <c r="S32" s="59">
        <f ca="1">IF(OR($G$11=0,J32&gt;69),0,N32*'ביטוח מבנה ונכות'!$B$4/1000/IF($C$31="חודשית",12,1))*IF($G$19=1,1,0)</f>
        <v>0</v>
      </c>
      <c r="T32" s="59">
        <f>IF(OR(K32="",K32=0),0,IF(OR($H$11=0,K32&gt;69),0,N32*'ביטוח מבנה ונכות'!$B$4/1000/IF($C$31="חודשית",12,1))*IF($G$21=1,1,0))</f>
        <v>0</v>
      </c>
      <c r="U32" s="59">
        <f t="shared" ca="1" si="3"/>
        <v>0</v>
      </c>
      <c r="V32" s="59">
        <f t="shared" ca="1" si="4"/>
        <v>228.13880193707115</v>
      </c>
      <c r="W32" s="59">
        <f t="shared" ca="1" si="9"/>
        <v>228.13880193707115</v>
      </c>
      <c r="X32" s="59">
        <f t="shared" ca="1" si="0"/>
        <v>2737.665623244854</v>
      </c>
      <c r="AY32" s="42">
        <v>7</v>
      </c>
    </row>
    <row r="33" spans="1:51" ht="18" customHeight="1" x14ac:dyDescent="0.3">
      <c r="B33" s="60" t="s">
        <v>66</v>
      </c>
      <c r="C33" s="78">
        <v>0.02</v>
      </c>
      <c r="D33" s="78"/>
      <c r="E33" s="78"/>
      <c r="F33" s="78"/>
      <c r="H33" s="44" t="s">
        <v>55</v>
      </c>
      <c r="I33" s="71">
        <f t="shared" si="5"/>
        <v>8</v>
      </c>
      <c r="J33" s="53">
        <f t="shared" ca="1" si="6"/>
        <v>28</v>
      </c>
      <c r="K33" s="53" t="str">
        <f t="shared" si="7"/>
        <v/>
      </c>
      <c r="L33" s="72">
        <f t="shared" ca="1" si="1"/>
        <v>46204</v>
      </c>
      <c r="M33" s="53">
        <f t="shared" ca="1" si="8"/>
        <v>2026</v>
      </c>
      <c r="N33" s="58">
        <f>'ירידת סכום ביטוח'!C26+'ירידת סכום ביטוח'!F26+'ירידת סכום ביטוח'!I26+'ירידת סכום ביטוח'!L26</f>
        <v>114021.81051337541</v>
      </c>
      <c r="O33" s="59">
        <f ca="1">IFERROR(VLOOKUP(J33,'שיעורי פרמיה '!A:E,IF('גליון הזנה'!$C$17="זכר",IF('גליון הזנה'!$C$18="כן",3,2),IF($C$18="כן",5,4)),0)*(1+$C$22)*N33/IF($C$31="חודשית",12,1),0)</f>
        <v>55.395596274414892</v>
      </c>
      <c r="P33" s="59">
        <f>IFERROR(VLOOKUP(K33,'שיעורי פרמיה '!A:E,IF('גליון הזנה'!$D$17="זכר",IF('גליון הזנה'!$D$18="כן",3,2),IF($D$18="כן",5,4)),0)*(1+$D$22)*N33/IF($C$31="חודשית",12,1),0)</f>
        <v>0</v>
      </c>
      <c r="Q33" s="59">
        <f t="shared" ca="1" si="2"/>
        <v>55.395596274414892</v>
      </c>
      <c r="R33" s="59">
        <f>IF(AND($C$30&gt;0,MAX($C$28:$F$28)&gt;=AY33),IF($C$31="חודשית",$C$30*'ביטוח מבנה ונכות'!$B$3/1000/12,IF($C$31="שנתית",$C$30*'ביטוח מבנה ונכות'!$B$3/1000,0)),0)</f>
        <v>165.83333333333334</v>
      </c>
      <c r="S33" s="59">
        <f ca="1">IF(OR($G$11=0,J33&gt;69),0,N33*'ביטוח מבנה ונכות'!$B$4/1000/IF($C$31="חודשית",12,1))*IF($G$19=1,1,0)</f>
        <v>0</v>
      </c>
      <c r="T33" s="59">
        <f>IF(OR(K33="",K33=0),0,IF(OR($H$11=0,K33&gt;69),0,N33*'ביטוח מבנה ונכות'!$B$4/1000/IF($C$31="חודשית",12,1))*IF($G$21=1,1,0))</f>
        <v>0</v>
      </c>
      <c r="U33" s="59">
        <f t="shared" ca="1" si="3"/>
        <v>0</v>
      </c>
      <c r="V33" s="59">
        <f t="shared" ca="1" si="4"/>
        <v>221.22892960774823</v>
      </c>
      <c r="W33" s="59">
        <f t="shared" ca="1" si="9"/>
        <v>221.22892960774823</v>
      </c>
      <c r="X33" s="59">
        <f t="shared" ca="1" si="0"/>
        <v>2654.7471552929787</v>
      </c>
      <c r="AY33" s="42">
        <v>8</v>
      </c>
    </row>
    <row r="34" spans="1:51" ht="17.399999999999999" x14ac:dyDescent="0.3">
      <c r="B34" s="66"/>
      <c r="C34" s="211"/>
      <c r="D34" s="66"/>
      <c r="E34" s="66"/>
      <c r="H34" s="230"/>
      <c r="I34" s="71">
        <f t="shared" si="5"/>
        <v>9</v>
      </c>
      <c r="J34" s="53">
        <f t="shared" ca="1" si="6"/>
        <v>29</v>
      </c>
      <c r="K34" s="53" t="str">
        <f t="shared" si="7"/>
        <v/>
      </c>
      <c r="L34" s="72">
        <f t="shared" ca="1" si="1"/>
        <v>46569</v>
      </c>
      <c r="M34" s="53">
        <f t="shared" ca="1" si="8"/>
        <v>2027</v>
      </c>
      <c r="N34" s="58">
        <f>'ירידת סכום ביטוח'!C27+'ירידת סכום ביטוח'!F27+'ירידת סכום ביטוח'!I27+'ירידת סכום ביטוח'!L27</f>
        <v>100737.15227359404</v>
      </c>
      <c r="O34" s="59">
        <f ca="1">IFERROR(VLOOKUP(J34,'שיעורי פרמיה '!A:E,IF('גליון הזנה'!$C$17="זכר",IF('גליון הזנה'!$C$18="כן",3,2),IF($C$18="כן",5,4)),0)*(1+$C$22)*N34/IF($C$31="חודשית",12,1),0)</f>
        <v>48.47975453166714</v>
      </c>
      <c r="P34" s="59">
        <f>IFERROR(VLOOKUP(K34,'שיעורי פרמיה '!A:E,IF('גליון הזנה'!$D$17="זכר",IF('גליון הזנה'!$D$18="כן",3,2),IF($D$18="כן",5,4)),0)*(1+$D$22)*N34/IF($C$31="חודשית",12,1),0)</f>
        <v>0</v>
      </c>
      <c r="Q34" s="59">
        <f t="shared" ca="1" si="2"/>
        <v>48.47975453166714</v>
      </c>
      <c r="R34" s="59">
        <f>IF(AND($C$30&gt;0,MAX($C$28:$F$28)&gt;=AY34),IF($C$31="חודשית",$C$30*'ביטוח מבנה ונכות'!$B$3/1000/12,IF($C$31="שנתית",$C$30*'ביטוח מבנה ונכות'!$B$3/1000,0)),0)</f>
        <v>165.83333333333334</v>
      </c>
      <c r="S34" s="59">
        <f ca="1">IF(OR($G$11=0,J34&gt;69),0,N34*'ביטוח מבנה ונכות'!$B$4/1000/IF($C$31="חודשית",12,1))*IF($G$19=1,1,0)</f>
        <v>0</v>
      </c>
      <c r="T34" s="59">
        <f>IF(OR(K34="",K34=0),0,IF(OR($H$11=0,K34&gt;69),0,N34*'ביטוח מבנה ונכות'!$B$4/1000/IF($C$31="חודשית",12,1))*IF($G$21=1,1,0))</f>
        <v>0</v>
      </c>
      <c r="U34" s="59">
        <f t="shared" ca="1" si="3"/>
        <v>0</v>
      </c>
      <c r="V34" s="59">
        <f t="shared" ca="1" si="4"/>
        <v>214.31308786500048</v>
      </c>
      <c r="W34" s="59">
        <f t="shared" ca="1" si="9"/>
        <v>214.31308786500048</v>
      </c>
      <c r="X34" s="59">
        <f t="shared" ca="1" si="0"/>
        <v>2571.7570543800057</v>
      </c>
      <c r="AY34" s="42">
        <v>9</v>
      </c>
    </row>
    <row r="35" spans="1:51" ht="18" customHeight="1" x14ac:dyDescent="0.3">
      <c r="A35" s="44" t="s">
        <v>33</v>
      </c>
      <c r="B35" s="66"/>
      <c r="C35" s="66"/>
      <c r="D35" s="66"/>
      <c r="E35" s="66"/>
      <c r="H35" s="230"/>
      <c r="I35" s="71">
        <f t="shared" si="5"/>
        <v>10</v>
      </c>
      <c r="J35" s="53">
        <f t="shared" ca="1" si="6"/>
        <v>30</v>
      </c>
      <c r="K35" s="53" t="str">
        <f t="shared" si="7"/>
        <v/>
      </c>
      <c r="L35" s="72">
        <f t="shared" ca="1" si="1"/>
        <v>46935</v>
      </c>
      <c r="M35" s="53">
        <f t="shared" ca="1" si="8"/>
        <v>2028</v>
      </c>
      <c r="N35" s="58">
        <f>'ירידת סכום ביטוח'!C28+'ירידת סכום ביטוח'!F28+'ירידת סכום ביטוח'!I28+'ירידת סכום ביטוח'!L28</f>
        <v>87186.800869017068</v>
      </c>
      <c r="O35" s="59">
        <f ca="1">IFERROR(VLOOKUP(J35,'שיעורי פרמיה '!A:E,IF('גליון הזנה'!$C$17="זכר",IF('גליון הזנה'!$C$18="כן",3,2),IF($C$18="כן",5,4)),0)*(1+$C$22)*N35/IF($C$31="חודשית",12,1),0)</f>
        <v>41.958647918214467</v>
      </c>
      <c r="P35" s="59">
        <f>IFERROR(VLOOKUP(K35,'שיעורי פרמיה '!A:E,IF('גליון הזנה'!$D$17="זכר",IF('גליון הזנה'!$D$18="כן",3,2),IF($D$18="כן",5,4)),0)*(1+$D$22)*N35/IF($C$31="חודשית",12,1),0)</f>
        <v>0</v>
      </c>
      <c r="Q35" s="59">
        <f t="shared" ca="1" si="2"/>
        <v>41.958647918214467</v>
      </c>
      <c r="R35" s="59">
        <f>IF(AND($C$30&gt;0,MAX($C$28:$F$28)&gt;=AY35),IF($C$31="חודשית",$C$30*'ביטוח מבנה ונכות'!$B$3/1000/12,IF($C$31="שנתית",$C$30*'ביטוח מבנה ונכות'!$B$3/1000,0)),0)</f>
        <v>165.83333333333334</v>
      </c>
      <c r="S35" s="59">
        <f ca="1">IF(OR($G$11=0,J35&gt;69),0,N35*'ביטוח מבנה ונכות'!$B$4/1000/IF($C$31="חודשית",12,1))*IF($G$19=1,1,0)</f>
        <v>0</v>
      </c>
      <c r="T35" s="59">
        <f>IF(OR(K35="",K35=0),0,IF(OR($H$11=0,K35&gt;69),0,N35*'ביטוח מבנה ונכות'!$B$4/1000/IF($C$31="חודשית",12,1))*IF($G$21=1,1,0))</f>
        <v>0</v>
      </c>
      <c r="U35" s="59">
        <f t="shared" ca="1" si="3"/>
        <v>0</v>
      </c>
      <c r="V35" s="59">
        <f t="shared" ca="1" si="4"/>
        <v>207.79198125154781</v>
      </c>
      <c r="W35" s="59">
        <f t="shared" ca="1" si="9"/>
        <v>207.79198125154781</v>
      </c>
      <c r="X35" s="59">
        <f t="shared" ca="1" si="0"/>
        <v>2493.5037750185738</v>
      </c>
      <c r="AY35" s="42">
        <v>10</v>
      </c>
    </row>
    <row r="36" spans="1:51" ht="17.399999999999999" x14ac:dyDescent="0.3">
      <c r="A36" s="66"/>
      <c r="B36" s="187" t="str">
        <f>IF(F5=1,"סכום ביטוח מבנה נמוך מסכום ביטוח מינימלי עבור שטח הנכס שהוזן, סכום הביטוח המינימלי הינו: "&amp;G5,"")</f>
        <v/>
      </c>
      <c r="C36" s="66"/>
      <c r="D36" s="66"/>
      <c r="E36" s="66"/>
      <c r="F36" s="66"/>
      <c r="G36" s="66"/>
      <c r="I36" s="71">
        <f t="shared" si="5"/>
        <v>11</v>
      </c>
      <c r="J36" s="53">
        <f t="shared" ca="1" si="6"/>
        <v>31</v>
      </c>
      <c r="K36" s="53" t="str">
        <f t="shared" si="7"/>
        <v/>
      </c>
      <c r="L36" s="72">
        <f t="shared" ca="1" si="1"/>
        <v>47300</v>
      </c>
      <c r="M36" s="53">
        <f t="shared" ca="1" si="8"/>
        <v>2029</v>
      </c>
      <c r="N36" s="58">
        <f>'ירידת סכום ביטוח'!C29+'ירידת סכום ביטוח'!F29+'ירידת סכום ביטוח'!I29+'ירידת סכום ביטוח'!L29</f>
        <v>73365.44243634853</v>
      </c>
      <c r="O36" s="59">
        <f ca="1">IFERROR(VLOOKUP(J36,'שיעורי פרמיה '!A:E,IF('גליון הזנה'!$C$17="זכר",IF('גליון הזנה'!$C$18="כן",3,2),IF($C$18="כן",5,4)),0)*(1+$C$22)*N36/IF($C$31="חודשית",12,1),0)</f>
        <v>35.643377450325993</v>
      </c>
      <c r="P36" s="59">
        <f>IFERROR(VLOOKUP(K36,'שיעורי פרמיה '!A:E,IF('גליון הזנה'!$D$17="זכר",IF('גליון הזנה'!$D$18="כן",3,2),IF($D$18="כן",5,4)),0)*(1+$D$22)*N36/IF($C$31="חודשית",12,1),0)</f>
        <v>0</v>
      </c>
      <c r="Q36" s="59">
        <f t="shared" ca="1" si="2"/>
        <v>35.643377450325993</v>
      </c>
      <c r="R36" s="59">
        <f>IF(AND($C$30&gt;0,MAX($C$28:$F$28)&gt;=AY36),IF($C$31="חודשית",$C$30*'ביטוח מבנה ונכות'!$B$3/1000/12,IF($C$31="שנתית",$C$30*'ביטוח מבנה ונכות'!$B$3/1000,0)),0)</f>
        <v>165.83333333333334</v>
      </c>
      <c r="S36" s="59">
        <f ca="1">IF(OR($G$11=0,J36&gt;69),0,N36*'ביטוח מבנה ונכות'!$B$4/1000/IF($C$31="חודשית",12,1))*IF($G$19=1,1,0)</f>
        <v>0</v>
      </c>
      <c r="T36" s="59">
        <f>IF(OR(K36="",K36=0),0,IF(OR($H$11=0,K36&gt;69),0,N36*'ביטוח מבנה ונכות'!$B$4/1000/IF($C$31="חודשית",12,1))*IF($G$21=1,1,0))</f>
        <v>0</v>
      </c>
      <c r="U36" s="59">
        <f t="shared" ca="1" si="3"/>
        <v>0</v>
      </c>
      <c r="V36" s="59">
        <f t="shared" ca="1" si="4"/>
        <v>201.47671078365934</v>
      </c>
      <c r="W36" s="59">
        <f t="shared" ca="1" si="9"/>
        <v>201.47671078365934</v>
      </c>
      <c r="X36" s="59">
        <f t="shared" ca="1" si="0"/>
        <v>2417.7205294039122</v>
      </c>
      <c r="AY36" s="42">
        <v>11</v>
      </c>
    </row>
    <row r="37" spans="1:51" ht="18" customHeight="1" x14ac:dyDescent="0.3">
      <c r="A37" s="66"/>
      <c r="B37" s="216" t="s">
        <v>70</v>
      </c>
      <c r="C37" s="238" t="s">
        <v>2250</v>
      </c>
      <c r="D37" s="238"/>
      <c r="E37" s="66"/>
      <c r="F37" s="66"/>
      <c r="G37" s="66"/>
      <c r="I37" s="71">
        <f t="shared" si="5"/>
        <v>12</v>
      </c>
      <c r="J37" s="53">
        <f t="shared" ca="1" si="6"/>
        <v>32</v>
      </c>
      <c r="K37" s="53" t="str">
        <f t="shared" si="7"/>
        <v/>
      </c>
      <c r="L37" s="72">
        <f t="shared" ca="1" si="1"/>
        <v>47665</v>
      </c>
      <c r="M37" s="53">
        <f t="shared" ca="1" si="8"/>
        <v>2030</v>
      </c>
      <c r="N37" s="58">
        <f>'ירידת סכום ביטוח'!C30+'ירידת סכום ביטוח'!F30+'ירידת סכום ביטוח'!I30+'ירידת סכום ביטוח'!L30</f>
        <v>59267.656835026813</v>
      </c>
      <c r="O37" s="59">
        <f ca="1">IFERROR(VLOOKUP(J37,'שיעורי פרמיה '!A:E,IF('גליון הזנה'!$C$17="זכר",IF('גליון הזנה'!$C$18="כן",3,2),IF($C$18="כן",5,4)),0)*(1+$C$22)*N37/IF($C$31="חודשית",12,1),0)</f>
        <v>29.065846706177734</v>
      </c>
      <c r="P37" s="59">
        <f>IFERROR(VLOOKUP(K37,'שיעורי פרמיה '!A:E,IF('גליון הזנה'!$D$17="זכר",IF('גליון הזנה'!$D$18="כן",3,2),IF($D$18="כן",5,4)),0)*(1+$D$22)*N37/IF($C$31="חודשית",12,1),0)</f>
        <v>0</v>
      </c>
      <c r="Q37" s="59">
        <f t="shared" ca="1" si="2"/>
        <v>29.065846706177734</v>
      </c>
      <c r="R37" s="59">
        <f>IF(AND($C$30&gt;0,MAX($C$28:$F$28)&gt;=AY37),IF($C$31="חודשית",$C$30*'ביטוח מבנה ונכות'!$B$3/1000/12,IF($C$31="שנתית",$C$30*'ביטוח מבנה ונכות'!$B$3/1000,0)),0)</f>
        <v>165.83333333333334</v>
      </c>
      <c r="S37" s="59">
        <f ca="1">IF(OR($G$11=0,J37&gt;69),0,N37*'ביטוח מבנה ונכות'!$B$4/1000/IF($C$31="חודשית",12,1))*IF($G$19=1,1,0)</f>
        <v>0</v>
      </c>
      <c r="T37" s="59">
        <f>IF(OR(K37="",K37=0),0,IF(OR($H$11=0,K37&gt;69),0,N37*'ביטוח מבנה ונכות'!$B$4/1000/IF($C$31="חודשית",12,1))*IF($G$21=1,1,0))</f>
        <v>0</v>
      </c>
      <c r="U37" s="59">
        <f t="shared" ca="1" si="3"/>
        <v>0</v>
      </c>
      <c r="V37" s="59">
        <f t="shared" ca="1" si="4"/>
        <v>194.89918003951107</v>
      </c>
      <c r="W37" s="59">
        <f t="shared" ca="1" si="9"/>
        <v>194.89918003951107</v>
      </c>
      <c r="X37" s="59">
        <f t="shared" ca="1" si="0"/>
        <v>2338.7901604741328</v>
      </c>
      <c r="AY37" s="42">
        <v>12</v>
      </c>
    </row>
    <row r="38" spans="1:51" ht="17.25" customHeight="1" x14ac:dyDescent="0.3">
      <c r="A38" s="66"/>
      <c r="B38" s="216" t="s">
        <v>8</v>
      </c>
      <c r="C38" s="217" t="s">
        <v>58</v>
      </c>
      <c r="D38" s="217" t="s">
        <v>59</v>
      </c>
      <c r="E38" s="66"/>
      <c r="F38" s="203"/>
      <c r="G38" s="66"/>
      <c r="H38" s="103"/>
      <c r="I38" s="71">
        <f t="shared" si="5"/>
        <v>13</v>
      </c>
      <c r="J38" s="53">
        <f t="shared" ca="1" si="6"/>
        <v>33</v>
      </c>
      <c r="K38" s="53" t="str">
        <f t="shared" si="7"/>
        <v/>
      </c>
      <c r="L38" s="72">
        <f t="shared" ca="1" si="1"/>
        <v>48030</v>
      </c>
      <c r="M38" s="53">
        <f t="shared" ca="1" si="8"/>
        <v>2031</v>
      </c>
      <c r="N38" s="58">
        <f>'ירידת סכום ביטוח'!C31+'ירידת סכום ביטוח'!F31+'ירידת סכום ביטוח'!I31+'ירידת סכום ביטוח'!L31</f>
        <v>44887.915521678391</v>
      </c>
      <c r="O38" s="59">
        <f ca="1">IFERROR(VLOOKUP(J38,'שיעורי פרמיה '!A:E,IF('גליון הזנה'!$C$17="זכר",IF('גליון הזנה'!$C$18="כן",3,2),IF($C$18="כן",5,4)),0)*(1+$C$22)*N38/IF($C$31="חודשית",12,1),0)</f>
        <v>22.836727021653882</v>
      </c>
      <c r="P38" s="59">
        <f>IFERROR(VLOOKUP(K38,'שיעורי פרמיה '!A:E,IF('גליון הזנה'!$D$17="זכר",IF('גליון הזנה'!$D$18="כן",3,2),IF($D$18="כן",5,4)),0)*(1+$D$22)*N38/IF($C$31="חודשית",12,1),0)</f>
        <v>0</v>
      </c>
      <c r="Q38" s="59">
        <f t="shared" ca="1" si="2"/>
        <v>22.836727021653882</v>
      </c>
      <c r="R38" s="59">
        <f>IF(AND($C$30&gt;0,MAX($C$28:$F$28)&gt;=AY38),IF($C$31="חודשית",$C$30*'ביטוח מבנה ונכות'!$B$3/1000/12,IF($C$31="שנתית",$C$30*'ביטוח מבנה ונכות'!$B$3/1000,0)),0)</f>
        <v>165.83333333333334</v>
      </c>
      <c r="S38" s="59">
        <f ca="1">IF(OR($G$11=0,J38&gt;69),0,N38*'ביטוח מבנה ונכות'!$B$4/1000/IF($C$31="חודשית",12,1))*IF($G$19=1,1,0)</f>
        <v>0</v>
      </c>
      <c r="T38" s="59">
        <f>IF(OR(K38="",K38=0),0,IF(OR($H$11=0,K38&gt;69),0,N38*'ביטוח מבנה ונכות'!$B$4/1000/IF($C$31="חודשית",12,1))*IF($G$21=1,1,0))</f>
        <v>0</v>
      </c>
      <c r="U38" s="59">
        <f t="shared" ca="1" si="3"/>
        <v>0</v>
      </c>
      <c r="V38" s="59">
        <f t="shared" ca="1" si="4"/>
        <v>188.67006035498721</v>
      </c>
      <c r="W38" s="59">
        <f t="shared" ca="1" si="9"/>
        <v>188.67006035498721</v>
      </c>
      <c r="X38" s="59">
        <f t="shared" ca="1" si="0"/>
        <v>2264.0407242598467</v>
      </c>
      <c r="AY38" s="42">
        <v>13</v>
      </c>
    </row>
    <row r="39" spans="1:51" ht="17.399999999999999" x14ac:dyDescent="0.3">
      <c r="A39" s="95">
        <v>1</v>
      </c>
      <c r="B39" s="218" t="s">
        <v>60</v>
      </c>
      <c r="C39" s="219">
        <f>IF($C$37=$B$70,"25%",IF($C$37="ללא הנחה",0," "))</f>
        <v>0</v>
      </c>
      <c r="D39" s="219"/>
      <c r="E39" s="66"/>
      <c r="F39" s="66"/>
      <c r="G39" s="66"/>
      <c r="H39" s="103"/>
      <c r="I39" s="71">
        <f t="shared" si="5"/>
        <v>14</v>
      </c>
      <c r="J39" s="53">
        <f t="shared" ca="1" si="6"/>
        <v>34</v>
      </c>
      <c r="K39" s="53" t="str">
        <f t="shared" si="7"/>
        <v/>
      </c>
      <c r="L39" s="72">
        <f t="shared" ca="1" si="1"/>
        <v>48396</v>
      </c>
      <c r="M39" s="53">
        <f ca="1">IF(M38="","",M38+1)</f>
        <v>2032</v>
      </c>
      <c r="N39" s="58">
        <f>'ירידת סכום ביטוח'!C32+'ירידת סכום ביטוח'!F32+'ירידת סכום ביטוח'!I32+'ירידת סכום ביטוח'!L32</f>
        <v>30220.579382063173</v>
      </c>
      <c r="O39" s="59">
        <f ca="1">IFERROR(VLOOKUP(J39,'שיעורי פרמיה '!A:E,IF('גליון הזנה'!$C$17="זכר",IF('גליון הזנה'!$C$18="כן",3,2),IF($C$18="כן",5,4)),0)*(1+$C$22)*N39/IF($C$31="חודשית",12,1),0)</f>
        <v>15.790252727128006</v>
      </c>
      <c r="P39" s="59">
        <f>IFERROR(VLOOKUP(K39,'שיעורי פרמיה '!A:E,IF('גליון הזנה'!$D$17="זכר",IF('גליון הזנה'!$D$18="כן",3,2),IF($D$18="כן",5,4)),0)*(1+$D$22)*N39/IF($C$31="חודשית",12,1),0)</f>
        <v>0</v>
      </c>
      <c r="Q39" s="59">
        <f t="shared" ca="1" si="2"/>
        <v>15.790252727128006</v>
      </c>
      <c r="R39" s="59">
        <f>IF(AND($C$30&gt;0,MAX($C$28:$F$28)&gt;=AY39),IF($C$31="חודשית",$C$30*'ביטוח מבנה ונכות'!$B$3/1000/12,IF($C$31="שנתית",$C$30*'ביטוח מבנה ונכות'!$B$3/1000,0)),0)</f>
        <v>165.83333333333334</v>
      </c>
      <c r="S39" s="59">
        <f ca="1">IF(OR($G$11=0,J39&gt;69),0,N39*'ביטוח מבנה ונכות'!$B$4/1000/IF($C$31="חודשית",12,1))*IF($G$19=1,1,0)</f>
        <v>0</v>
      </c>
      <c r="T39" s="59">
        <f>IF(OR(K39="",K39=0),0,IF(OR($H$11=0,K39&gt;69),0,N39*'ביטוח מבנה ונכות'!$B$4/1000/IF($C$31="חודשית",12,1))*IF($G$21=1,1,0))</f>
        <v>0</v>
      </c>
      <c r="U39" s="59">
        <f t="shared" ca="1" si="3"/>
        <v>0</v>
      </c>
      <c r="V39" s="59">
        <f t="shared" ca="1" si="4"/>
        <v>181.62358606046135</v>
      </c>
      <c r="W39" s="59">
        <f t="shared" ca="1" si="9"/>
        <v>181.62358606046135</v>
      </c>
      <c r="X39" s="59">
        <f t="shared" ca="1" si="0"/>
        <v>2179.4830327255363</v>
      </c>
      <c r="AY39" s="42">
        <v>14</v>
      </c>
    </row>
    <row r="40" spans="1:51" ht="17.399999999999999" x14ac:dyDescent="0.3">
      <c r="A40" s="95">
        <v>2</v>
      </c>
      <c r="B40" s="218" t="s">
        <v>61</v>
      </c>
      <c r="C40" s="219">
        <f>IF($C$37=$B$70,"10%",IF($C$37="ללא הנחה",0," "))</f>
        <v>0</v>
      </c>
      <c r="D40" s="219"/>
      <c r="E40" s="66"/>
      <c r="F40" s="66"/>
      <c r="G40" s="66"/>
      <c r="H40" s="44"/>
      <c r="I40" s="71">
        <f t="shared" si="5"/>
        <v>15</v>
      </c>
      <c r="J40" s="53">
        <f t="shared" ca="1" si="6"/>
        <v>35</v>
      </c>
      <c r="K40" s="53" t="str">
        <f t="shared" si="7"/>
        <v/>
      </c>
      <c r="L40" s="72">
        <f t="shared" ca="1" si="1"/>
        <v>48761</v>
      </c>
      <c r="M40" s="53">
        <f t="shared" ca="1" si="8"/>
        <v>2033</v>
      </c>
      <c r="N40" s="58">
        <f>'ירידת סכום ביטוח'!C33+'ירידת סכום ביטוח'!F33+'ירידת סכום ביטוח'!I33+'ירידת סכום ביטוח'!L33</f>
        <v>15259.896519655513</v>
      </c>
      <c r="O40" s="59">
        <f ca="1">IFERROR(VLOOKUP(J40,'שיעורי פרמיה '!A:E,IF('גליון הזנה'!$C$17="זכר",IF('גליון הזנה'!$C$18="כן",3,2),IF($C$18="כן",5,4)),0)*(1+$C$22)*N40/IF($C$31="חודשית",12,1),0)</f>
        <v>8.2530607010470227</v>
      </c>
      <c r="P40" s="59">
        <f>IFERROR(VLOOKUP(K40,'שיעורי פרמיה '!A:E,IF('גליון הזנה'!$D$17="זכר",IF('גליון הזנה'!$D$18="כן",3,2),IF($D$18="כן",5,4)),0)*(1+$D$22)*N40/IF($C$31="חודשית",12,1),0)</f>
        <v>0</v>
      </c>
      <c r="Q40" s="59">
        <f t="shared" ca="1" si="2"/>
        <v>8.2530607010470227</v>
      </c>
      <c r="R40" s="59">
        <f>IF(AND($C$30&gt;0,MAX($C$28:$F$28)&gt;=AY40),IF($C$31="חודשית",$C$30*'ביטוח מבנה ונכות'!$B$3/1000/12,IF($C$31="שנתית",$C$30*'ביטוח מבנה ונכות'!$B$3/1000,0)),0)</f>
        <v>165.83333333333334</v>
      </c>
      <c r="S40" s="59">
        <f ca="1">IF(OR($G$11=0,J40&gt;69),0,N40*'ביטוח מבנה ונכות'!$B$4/1000/IF($C$31="חודשית",12,1))*IF($G$19=1,1,0)</f>
        <v>0</v>
      </c>
      <c r="T40" s="59">
        <f>IF(OR(K40="",K40=0),0,IF(OR($H$11=0,K40&gt;69),0,N40*'ביטוח מבנה ונכות'!$B$4/1000/IF($C$31="חודשית",12,1))*IF($G$21=1,1,0))</f>
        <v>0</v>
      </c>
      <c r="U40" s="59">
        <f t="shared" ca="1" si="3"/>
        <v>0</v>
      </c>
      <c r="V40" s="59">
        <f t="shared" ca="1" si="4"/>
        <v>174.08639403438036</v>
      </c>
      <c r="W40" s="59">
        <f t="shared" ca="1" si="9"/>
        <v>174.08639403438036</v>
      </c>
      <c r="X40" s="59">
        <f t="shared" ca="1" si="0"/>
        <v>2089.0367284125641</v>
      </c>
      <c r="AY40" s="42">
        <v>15</v>
      </c>
    </row>
    <row r="41" spans="1:51" ht="17.399999999999999" x14ac:dyDescent="0.3">
      <c r="A41" s="95">
        <v>3</v>
      </c>
      <c r="B41" s="218" t="s">
        <v>2272</v>
      </c>
      <c r="C41" s="219">
        <f>IF($C$37=$B$70,"5%",IF($C$37="ללא הנחה",0," "))</f>
        <v>0</v>
      </c>
      <c r="D41" s="219"/>
      <c r="E41" s="66"/>
      <c r="F41" s="66"/>
      <c r="G41" s="66"/>
      <c r="H41" s="44"/>
      <c r="I41" s="71">
        <f t="shared" si="5"/>
        <v>16</v>
      </c>
      <c r="J41" s="53" t="str">
        <f t="shared" si="6"/>
        <v/>
      </c>
      <c r="K41" s="53" t="str">
        <f t="shared" si="7"/>
        <v/>
      </c>
      <c r="L41" s="72" t="str">
        <f t="shared" si="1"/>
        <v/>
      </c>
      <c r="M41" s="53">
        <f t="shared" ca="1" si="8"/>
        <v>2034</v>
      </c>
      <c r="N41" s="58">
        <f>'ירידת סכום ביטוח'!C34+'ירידת סכום ביטוח'!F34+'ירידת סכום ביטוח'!I34+'ירידת סכום ביטוח'!L34</f>
        <v>0</v>
      </c>
      <c r="O41" s="59">
        <f>IFERROR(VLOOKUP(J41,'שיעורי פרמיה '!A:E,IF('גליון הזנה'!$C$17="זכר",IF('גליון הזנה'!$C$18="כן",3,2),IF($C$18="כן",5,4)),0)*(1+$C$22)*N41/IF($C$31="חודשית",12,1),0)</f>
        <v>0</v>
      </c>
      <c r="P41" s="59">
        <f>IFERROR(VLOOKUP(K41,'שיעורי פרמיה '!A:E,IF('גליון הזנה'!$D$17="זכר",IF('גליון הזנה'!$D$18="כן",3,2),IF($D$18="כן",5,4)),0)*(1+$D$22)*N41/IF($C$31="חודשית",12,1),0)</f>
        <v>0</v>
      </c>
      <c r="Q41" s="59">
        <f t="shared" si="2"/>
        <v>0</v>
      </c>
      <c r="R41" s="59">
        <f>IF(AND($C$30&gt;0,MAX($C$28:$F$28)&gt;=AY41),IF($C$31="חודשית",$C$30*'ביטוח מבנה ונכות'!$B$3/1000/12,IF($C$31="שנתית",$C$30*'ביטוח מבנה ונכות'!$B$3/1000,0)),0)</f>
        <v>0</v>
      </c>
      <c r="S41" s="59">
        <f ca="1">IF(OR($G$11=0,J41&gt;69),0,N41*'ביטוח מבנה ונכות'!$B$4/1000/IF($C$31="חודשית",12,1))*IF($G$19=1,1,0)</f>
        <v>0</v>
      </c>
      <c r="T41" s="59">
        <f>IF(OR(K41="",K41=0),0,IF(OR($H$11=0,K41&gt;69),0,N41*'ביטוח מבנה ונכות'!$B$4/1000/IF($C$31="חודשית",12,1))*IF($G$21=1,1,0))</f>
        <v>0</v>
      </c>
      <c r="U41" s="59">
        <f t="shared" ca="1" si="3"/>
        <v>0</v>
      </c>
      <c r="V41" s="59">
        <f t="shared" ca="1" si="4"/>
        <v>0</v>
      </c>
      <c r="W41" s="59">
        <f t="shared" ca="1" si="9"/>
        <v>0</v>
      </c>
      <c r="X41" s="59">
        <f t="shared" ca="1" si="0"/>
        <v>0</v>
      </c>
      <c r="AY41" s="42">
        <v>16</v>
      </c>
    </row>
    <row r="42" spans="1:51" ht="17.399999999999999" x14ac:dyDescent="0.3">
      <c r="A42" s="95">
        <v>4</v>
      </c>
      <c r="B42" s="218" t="s">
        <v>2273</v>
      </c>
      <c r="C42" s="219">
        <v>0</v>
      </c>
      <c r="D42" s="219"/>
      <c r="E42" s="66"/>
      <c r="F42" s="66"/>
      <c r="G42" s="66"/>
      <c r="H42" s="44"/>
      <c r="I42" s="71">
        <f>I41+1</f>
        <v>17</v>
      </c>
      <c r="J42" s="53" t="str">
        <f>IF(N42=0,"",J41+1)</f>
        <v/>
      </c>
      <c r="K42" s="53" t="str">
        <f>IF(OR(N42=0,K41=""),"",K41+1)</f>
        <v/>
      </c>
      <c r="L42" s="72" t="str">
        <f t="shared" si="1"/>
        <v/>
      </c>
      <c r="M42" s="53">
        <f ca="1">IF(M41="","",M41+1)</f>
        <v>2035</v>
      </c>
      <c r="N42" s="58">
        <f>'ירידת סכום ביטוח'!C35+'ירידת סכום ביטוח'!F35+'ירידת סכום ביטוח'!I35+'ירידת סכום ביטוח'!L35</f>
        <v>0</v>
      </c>
      <c r="O42" s="59">
        <f>IFERROR(VLOOKUP(J42,'שיעורי פרמיה '!A:E,IF('גליון הזנה'!$C$17="זכר",IF('גליון הזנה'!$C$18="כן",3,2),IF($C$18="כן",5,4)),0)*(1+$C$22)*N42/IF($C$31="חודשית",12,1),0)</f>
        <v>0</v>
      </c>
      <c r="P42" s="59">
        <f>IFERROR(VLOOKUP(K42,'שיעורי פרמיה '!A:E,IF('גליון הזנה'!$D$17="זכר",IF('גליון הזנה'!$D$18="כן",3,2),IF($D$18="כן",5,4)),0)*(1+$D$22)*N42/IF($C$31="חודשית",12,1),0)</f>
        <v>0</v>
      </c>
      <c r="Q42" s="59">
        <f t="shared" si="2"/>
        <v>0</v>
      </c>
      <c r="R42" s="59">
        <f>IF(AND($C$30&gt;0,MAX($C$28:$F$28)&gt;=AY42),IF($C$31="חודשית",$C$30*'ביטוח מבנה ונכות'!$B$3/1000/12,IF($C$31="שנתית",$C$30*'ביטוח מבנה ונכות'!$B$3/1000,0)),0)</f>
        <v>0</v>
      </c>
      <c r="S42" s="59">
        <f ca="1">IF(OR($G$11=0,J42&gt;69),0,N42*'ביטוח מבנה ונכות'!$B$4/1000/IF($C$31="חודשית",12,1))*IF($G$19=1,1,0)</f>
        <v>0</v>
      </c>
      <c r="T42" s="59">
        <f>IF(OR(K42="",K42=0),0,IF(OR($H$11=0,K42&gt;69),0,N42*'ביטוח מבנה ונכות'!$B$4/1000/IF($C$31="חודשית",12,1))*IF($G$21=1,1,0))</f>
        <v>0</v>
      </c>
      <c r="U42" s="59">
        <f t="shared" ca="1" si="3"/>
        <v>0</v>
      </c>
      <c r="V42" s="59">
        <f t="shared" ca="1" si="4"/>
        <v>0</v>
      </c>
      <c r="W42" s="59">
        <f t="shared" ca="1" si="9"/>
        <v>0</v>
      </c>
      <c r="X42" s="59">
        <f t="shared" ca="1" si="0"/>
        <v>0</v>
      </c>
      <c r="AY42" s="42">
        <v>17</v>
      </c>
    </row>
    <row r="43" spans="1:51" ht="17.399999999999999" x14ac:dyDescent="0.3">
      <c r="A43" s="66"/>
      <c r="B43" s="218" t="s">
        <v>71</v>
      </c>
      <c r="C43" s="219"/>
      <c r="D43" s="219">
        <f>IF($C$37=$B$70,"22%",IF($C$37="ללא הנחה",0," "))</f>
        <v>0</v>
      </c>
      <c r="E43" s="66"/>
      <c r="F43" s="66"/>
      <c r="G43" s="66"/>
      <c r="H43" s="44"/>
      <c r="I43" s="71">
        <f t="shared" si="5"/>
        <v>18</v>
      </c>
      <c r="J43" s="53" t="str">
        <f t="shared" si="6"/>
        <v/>
      </c>
      <c r="K43" s="53" t="str">
        <f t="shared" si="7"/>
        <v/>
      </c>
      <c r="L43" s="72" t="str">
        <f t="shared" si="1"/>
        <v/>
      </c>
      <c r="M43" s="53">
        <f t="shared" ca="1" si="8"/>
        <v>2036</v>
      </c>
      <c r="N43" s="58">
        <f>'ירידת סכום ביטוח'!C36+'ירידת סכום ביטוח'!F36+'ירידת סכום ביטוח'!I36+'ירידת סכום ביטוח'!L36</f>
        <v>0</v>
      </c>
      <c r="O43" s="59">
        <f>IFERROR(VLOOKUP(J43,'שיעורי פרמיה '!A:E,IF('גליון הזנה'!$C$17="זכר",IF('גליון הזנה'!$C$18="כן",3,2),IF($C$18="כן",5,4)),0)*(1+$C$22)*N43/IF($C$31="חודשית",12,1),0)</f>
        <v>0</v>
      </c>
      <c r="P43" s="59">
        <f>IFERROR(VLOOKUP(K43,'שיעורי פרמיה '!A:E,IF('גליון הזנה'!$D$17="זכר",IF('גליון הזנה'!$D$18="כן",3,2),IF($D$18="כן",5,4)),0)*(1+$D$22)*N43/IF($C$31="חודשית",12,1),0)</f>
        <v>0</v>
      </c>
      <c r="Q43" s="59">
        <f t="shared" si="2"/>
        <v>0</v>
      </c>
      <c r="R43" s="59">
        <f>IF(AND($C$30&gt;0,MAX($C$28:$F$28)&gt;=AY43),IF($C$31="חודשית",$C$30*'ביטוח מבנה ונכות'!$B$3/1000/12,IF($C$31="שנתית",$C$30*'ביטוח מבנה ונכות'!$B$3/1000,0)),0)</f>
        <v>0</v>
      </c>
      <c r="S43" s="59">
        <f ca="1">IF(OR($G$11=0,J43&gt;69),0,N43*'ביטוח מבנה ונכות'!$B$4/1000/IF($C$31="חודשית",12,1))*IF($G$19=1,1,0)</f>
        <v>0</v>
      </c>
      <c r="T43" s="59">
        <f>IF(OR(K43="",K43=0),0,IF(OR($H$11=0,K43&gt;69),0,N43*'ביטוח מבנה ונכות'!$B$4/1000/IF($C$31="חודשית",12,1))*IF($G$21=1,1,0))</f>
        <v>0</v>
      </c>
      <c r="U43" s="59">
        <f t="shared" ca="1" si="3"/>
        <v>0</v>
      </c>
      <c r="V43" s="59">
        <f t="shared" ca="1" si="4"/>
        <v>0</v>
      </c>
      <c r="W43" s="59">
        <f t="shared" ca="1" si="9"/>
        <v>0</v>
      </c>
      <c r="X43" s="59">
        <f t="shared" ca="1" si="0"/>
        <v>0</v>
      </c>
      <c r="AY43" s="42">
        <v>18</v>
      </c>
    </row>
    <row r="44" spans="1:51" ht="17.399999999999999" x14ac:dyDescent="0.3">
      <c r="A44" s="66"/>
      <c r="B44" s="204"/>
      <c r="C44" s="204"/>
      <c r="D44" s="204"/>
      <c r="E44" s="66"/>
      <c r="F44" s="66"/>
      <c r="G44" s="66"/>
      <c r="I44" s="71">
        <f t="shared" si="5"/>
        <v>19</v>
      </c>
      <c r="J44" s="53" t="str">
        <f t="shared" si="6"/>
        <v/>
      </c>
      <c r="K44" s="53" t="str">
        <f t="shared" si="7"/>
        <v/>
      </c>
      <c r="L44" s="72" t="str">
        <f t="shared" si="1"/>
        <v/>
      </c>
      <c r="M44" s="53">
        <f t="shared" ca="1" si="8"/>
        <v>2037</v>
      </c>
      <c r="N44" s="58">
        <f>'ירידת סכום ביטוח'!C37+'ירידת סכום ביטוח'!F37+'ירידת סכום ביטוח'!I37+'ירידת סכום ביטוח'!L37</f>
        <v>0</v>
      </c>
      <c r="O44" s="59">
        <f>IFERROR(VLOOKUP(J44,'שיעורי פרמיה '!A:E,IF('גליון הזנה'!$C$17="זכר",IF('גליון הזנה'!$C$18="כן",3,2),IF($C$18="כן",5,4)),0)*(1+$C$22)*N44/IF($C$31="חודשית",12,1),0)</f>
        <v>0</v>
      </c>
      <c r="P44" s="59">
        <f>IFERROR(VLOOKUP(K44,'שיעורי פרמיה '!A:E,IF('גליון הזנה'!$D$17="זכר",IF('גליון הזנה'!$D$18="כן",3,2),IF($D$18="כן",5,4)),0)*(1+$D$22)*N44/IF($C$31="חודשית",12,1),0)</f>
        <v>0</v>
      </c>
      <c r="Q44" s="59">
        <f t="shared" si="2"/>
        <v>0</v>
      </c>
      <c r="R44" s="59">
        <f>IF(AND($C$30&gt;0,MAX($C$28:$F$28)&gt;=AY44),IF($C$31="חודשית",$C$30*'ביטוח מבנה ונכות'!$B$3/1000/12,IF($C$31="שנתית",$C$30*'ביטוח מבנה ונכות'!$B$3/1000,0)),0)</f>
        <v>0</v>
      </c>
      <c r="S44" s="59">
        <f ca="1">IF(OR($G$11=0,J44&gt;69),0,N44*'ביטוח מבנה ונכות'!$B$4/1000/IF($C$31="חודשית",12,1))*IF($G$19=1,1,0)</f>
        <v>0</v>
      </c>
      <c r="T44" s="59">
        <f>IF(OR(K44="",K44=0),0,IF(OR($H$11=0,K44&gt;69),0,N44*'ביטוח מבנה ונכות'!$B$4/1000/IF($C$31="חודשית",12,1))*IF($G$21=1,1,0))</f>
        <v>0</v>
      </c>
      <c r="U44" s="59">
        <f t="shared" ca="1" si="3"/>
        <v>0</v>
      </c>
      <c r="V44" s="59">
        <f t="shared" ca="1" si="4"/>
        <v>0</v>
      </c>
      <c r="W44" s="59">
        <f t="shared" ca="1" si="9"/>
        <v>0</v>
      </c>
      <c r="X44" s="59">
        <f t="shared" ca="1" si="0"/>
        <v>0</v>
      </c>
      <c r="AY44" s="42">
        <v>19</v>
      </c>
    </row>
    <row r="45" spans="1:51" ht="17.399999999999999" x14ac:dyDescent="0.3">
      <c r="A45" s="66"/>
      <c r="B45" s="66"/>
      <c r="C45" s="66"/>
      <c r="D45" s="66"/>
      <c r="E45" s="66"/>
      <c r="F45" s="66"/>
      <c r="G45" s="66"/>
      <c r="I45" s="71">
        <f t="shared" si="5"/>
        <v>20</v>
      </c>
      <c r="J45" s="53" t="str">
        <f t="shared" si="6"/>
        <v/>
      </c>
      <c r="K45" s="53" t="str">
        <f t="shared" si="7"/>
        <v/>
      </c>
      <c r="L45" s="72" t="str">
        <f t="shared" si="1"/>
        <v/>
      </c>
      <c r="M45" s="53">
        <f t="shared" ca="1" si="8"/>
        <v>2038</v>
      </c>
      <c r="N45" s="58">
        <f>'ירידת סכום ביטוח'!C38+'ירידת סכום ביטוח'!F38+'ירידת סכום ביטוח'!I38+'ירידת סכום ביטוח'!L38</f>
        <v>0</v>
      </c>
      <c r="O45" s="59">
        <f>IFERROR(VLOOKUP(J45,'שיעורי פרמיה '!A:E,IF('גליון הזנה'!$C$17="זכר",IF('גליון הזנה'!$C$18="כן",3,2),IF($C$18="כן",5,4)),0)*(1+$C$22)*N45/IF($C$31="חודשית",12,1),0)</f>
        <v>0</v>
      </c>
      <c r="P45" s="59">
        <f>IFERROR(VLOOKUP(K45,'שיעורי פרמיה '!A:E,IF('גליון הזנה'!$D$17="זכר",IF('גליון הזנה'!$D$18="כן",3,2),IF($D$18="כן",5,4)),0)*(1+$D$22)*N45/IF($C$31="חודשית",12,1),0)</f>
        <v>0</v>
      </c>
      <c r="Q45" s="59">
        <f t="shared" si="2"/>
        <v>0</v>
      </c>
      <c r="R45" s="59">
        <f>IF(AND($C$30&gt;0,MAX($C$28:$F$28)&gt;=AY45),IF($C$31="חודשית",$C$30*'ביטוח מבנה ונכות'!$B$3/1000/12,IF($C$31="שנתית",$C$30*'ביטוח מבנה ונכות'!$B$3/1000,0)),0)</f>
        <v>0</v>
      </c>
      <c r="S45" s="59">
        <f ca="1">IF(OR($G$11=0,J45&gt;69),0,N45*'ביטוח מבנה ונכות'!$B$4/1000/IF($C$31="חודשית",12,1))*IF($G$19=1,1,0)</f>
        <v>0</v>
      </c>
      <c r="T45" s="59">
        <f>IF(OR(K45="",K45=0),0,IF(OR($H$11=0,K45&gt;69),0,N45*'ביטוח מבנה ונכות'!$B$4/1000/IF($C$31="חודשית",12,1))*IF($G$21=1,1,0))</f>
        <v>0</v>
      </c>
      <c r="U45" s="59">
        <f t="shared" ca="1" si="3"/>
        <v>0</v>
      </c>
      <c r="V45" s="59">
        <f t="shared" ca="1" si="4"/>
        <v>0</v>
      </c>
      <c r="W45" s="59">
        <f t="shared" ca="1" si="9"/>
        <v>0</v>
      </c>
      <c r="X45" s="59">
        <f t="shared" ca="1" si="0"/>
        <v>0</v>
      </c>
      <c r="AY45" s="42">
        <v>20</v>
      </c>
    </row>
    <row r="46" spans="1:51" ht="20.399999999999999" x14ac:dyDescent="0.35">
      <c r="B46" s="198" t="s">
        <v>64</v>
      </c>
      <c r="I46" s="71">
        <f t="shared" si="5"/>
        <v>21</v>
      </c>
      <c r="J46" s="53" t="str">
        <f t="shared" si="6"/>
        <v/>
      </c>
      <c r="K46" s="53" t="str">
        <f t="shared" si="7"/>
        <v/>
      </c>
      <c r="L46" s="72" t="str">
        <f t="shared" si="1"/>
        <v/>
      </c>
      <c r="M46" s="53">
        <f t="shared" ca="1" si="8"/>
        <v>2039</v>
      </c>
      <c r="N46" s="58">
        <f>'ירידת סכום ביטוח'!C39+'ירידת סכום ביטוח'!F39+'ירידת סכום ביטוח'!I39+'ירידת סכום ביטוח'!L39</f>
        <v>0</v>
      </c>
      <c r="O46" s="59">
        <f>IFERROR(VLOOKUP(J46,'שיעורי פרמיה '!A:E,IF('גליון הזנה'!$C$17="זכר",IF('גליון הזנה'!$C$18="כן",3,2),IF($C$18="כן",5,4)),0)*(1+$C$22)*N46/IF($C$31="חודשית",12,1),0)</f>
        <v>0</v>
      </c>
      <c r="P46" s="59">
        <f>IFERROR(VLOOKUP(K46,'שיעורי פרמיה '!A:E,IF('גליון הזנה'!$D$17="זכר",IF('גליון הזנה'!$D$18="כן",3,2),IF($D$18="כן",5,4)),0)*(1+$D$22)*N46/IF($C$31="חודשית",12,1),0)</f>
        <v>0</v>
      </c>
      <c r="Q46" s="59">
        <f t="shared" si="2"/>
        <v>0</v>
      </c>
      <c r="R46" s="59">
        <f>IF(AND($C$30&gt;0,MAX($C$28:$F$28)&gt;=AY46),IF($C$31="חודשית",$C$30*'ביטוח מבנה ונכות'!$B$3/1000/12,IF($C$31="שנתית",$C$30*'ביטוח מבנה ונכות'!$B$3/1000,0)),0)</f>
        <v>0</v>
      </c>
      <c r="S46" s="59">
        <f ca="1">IF(OR($G$11=0,J46&gt;69),0,N46*'ביטוח מבנה ונכות'!$B$4/1000/IF($C$31="חודשית",12,1))*IF($G$19=1,1,0)</f>
        <v>0</v>
      </c>
      <c r="T46" s="59">
        <f>IF(OR(K46="",K46=0),0,IF(OR($H$11=0,K46&gt;69),0,N46*'ביטוח מבנה ונכות'!$B$4/1000/IF($C$31="חודשית",12,1))*IF($G$21=1,1,0))</f>
        <v>0</v>
      </c>
      <c r="U46" s="59">
        <f t="shared" ca="1" si="3"/>
        <v>0</v>
      </c>
      <c r="V46" s="59">
        <f t="shared" ca="1" si="4"/>
        <v>0</v>
      </c>
      <c r="W46" s="59">
        <f t="shared" ca="1" si="9"/>
        <v>0</v>
      </c>
      <c r="X46" s="59">
        <f t="shared" ca="1" si="0"/>
        <v>0</v>
      </c>
      <c r="AY46" s="42">
        <v>21</v>
      </c>
    </row>
    <row r="47" spans="1:51" ht="20.399999999999999" x14ac:dyDescent="0.35">
      <c r="B47" s="190" t="s">
        <v>2441</v>
      </c>
      <c r="I47" s="71">
        <f t="shared" si="5"/>
        <v>22</v>
      </c>
      <c r="J47" s="53" t="str">
        <f t="shared" si="6"/>
        <v/>
      </c>
      <c r="K47" s="53" t="str">
        <f t="shared" si="7"/>
        <v/>
      </c>
      <c r="L47" s="72" t="str">
        <f t="shared" si="1"/>
        <v/>
      </c>
      <c r="M47" s="53">
        <f t="shared" ca="1" si="8"/>
        <v>2040</v>
      </c>
      <c r="N47" s="58">
        <f>'ירידת סכום ביטוח'!C40+'ירידת סכום ביטוח'!F40+'ירידת סכום ביטוח'!I40+'ירידת סכום ביטוח'!L40</f>
        <v>0</v>
      </c>
      <c r="O47" s="59">
        <f>IFERROR(VLOOKUP(J47,'שיעורי פרמיה '!A:E,IF('גליון הזנה'!$C$17="זכר",IF('גליון הזנה'!$C$18="כן",3,2),IF($C$18="כן",5,4)),0)*(1+$C$22)*N47/IF($C$31="חודשית",12,1),0)</f>
        <v>0</v>
      </c>
      <c r="P47" s="59">
        <f>IFERROR(VLOOKUP(K47,'שיעורי פרמיה '!A:E,IF('גליון הזנה'!$D$17="זכר",IF('גליון הזנה'!$D$18="כן",3,2),IF($D$18="כן",5,4)),0)*(1+$D$22)*N47/IF($C$31="חודשית",12,1),0)</f>
        <v>0</v>
      </c>
      <c r="Q47" s="59">
        <f t="shared" si="2"/>
        <v>0</v>
      </c>
      <c r="R47" s="59">
        <f>IF(AND($C$30&gt;0,MAX($C$28:$F$28)&gt;=AY47),IF($C$31="חודשית",$C$30*'ביטוח מבנה ונכות'!$B$3/1000/12,IF($C$31="שנתית",$C$30*'ביטוח מבנה ונכות'!$B$3/1000,0)),0)</f>
        <v>0</v>
      </c>
      <c r="S47" s="59">
        <f ca="1">IF(OR($G$11=0,J47&gt;69),0,N47*'ביטוח מבנה ונכות'!$B$4/1000/IF($C$31="חודשית",12,1))*IF($G$19=1,1,0)</f>
        <v>0</v>
      </c>
      <c r="T47" s="59">
        <f>IF(OR(K47="",K47=0),0,IF(OR($H$11=0,K47&gt;69),0,N47*'ביטוח מבנה ונכות'!$B$4/1000/IF($C$31="חודשית",12,1))*IF($G$21=1,1,0))</f>
        <v>0</v>
      </c>
      <c r="U47" s="59">
        <f t="shared" ca="1" si="3"/>
        <v>0</v>
      </c>
      <c r="V47" s="59">
        <f t="shared" ca="1" si="4"/>
        <v>0</v>
      </c>
      <c r="W47" s="59">
        <f t="shared" ca="1" si="9"/>
        <v>0</v>
      </c>
      <c r="X47" s="59">
        <f t="shared" ca="1" si="0"/>
        <v>0</v>
      </c>
      <c r="AY47" s="42">
        <v>22</v>
      </c>
    </row>
    <row r="48" spans="1:51" ht="20.399999999999999" x14ac:dyDescent="0.35">
      <c r="B48" s="190" t="s">
        <v>2449</v>
      </c>
      <c r="C48" s="213"/>
      <c r="I48" s="71">
        <f t="shared" si="5"/>
        <v>23</v>
      </c>
      <c r="J48" s="53" t="str">
        <f t="shared" si="6"/>
        <v/>
      </c>
      <c r="K48" s="53" t="str">
        <f t="shared" si="7"/>
        <v/>
      </c>
      <c r="L48" s="72" t="str">
        <f t="shared" si="1"/>
        <v/>
      </c>
      <c r="M48" s="53">
        <f t="shared" ca="1" si="8"/>
        <v>2041</v>
      </c>
      <c r="N48" s="58">
        <f>'ירידת סכום ביטוח'!C41+'ירידת סכום ביטוח'!F41+'ירידת סכום ביטוח'!I41+'ירידת סכום ביטוח'!L41</f>
        <v>0</v>
      </c>
      <c r="O48" s="59">
        <f>IFERROR(VLOOKUP(J48,'שיעורי פרמיה '!A:E,IF('גליון הזנה'!$C$17="זכר",IF('גליון הזנה'!$C$18="כן",3,2),IF($C$18="כן",5,4)),0)*(1+$C$22)*N48/IF($C$31="חודשית",12,1),0)</f>
        <v>0</v>
      </c>
      <c r="P48" s="59">
        <f>IFERROR(VLOOKUP(K48,'שיעורי פרמיה '!A:E,IF('גליון הזנה'!$D$17="זכר",IF('גליון הזנה'!$D$18="כן",3,2),IF($D$18="כן",5,4)),0)*(1+$D$22)*N48/IF($C$31="חודשית",12,1),0)</f>
        <v>0</v>
      </c>
      <c r="Q48" s="59">
        <f t="shared" si="2"/>
        <v>0</v>
      </c>
      <c r="R48" s="59">
        <f>IF(AND($C$30&gt;0,MAX($C$28:$F$28)&gt;=AY48),IF($C$31="חודשית",$C$30*'ביטוח מבנה ונכות'!$B$3/1000/12,IF($C$31="שנתית",$C$30*'ביטוח מבנה ונכות'!$B$3/1000,0)),0)</f>
        <v>0</v>
      </c>
      <c r="S48" s="59">
        <f ca="1">IF(OR($G$11=0,J48&gt;69),0,N48*'ביטוח מבנה ונכות'!$B$4/1000/IF($C$31="חודשית",12,1))*IF($G$19=1,1,0)</f>
        <v>0</v>
      </c>
      <c r="T48" s="59">
        <f>IF(OR(K48="",K48=0),0,IF(OR($H$11=0,K48&gt;69),0,N48*'ביטוח מבנה ונכות'!$B$4/1000/IF($C$31="חודשית",12,1))*IF($G$21=1,1,0))</f>
        <v>0</v>
      </c>
      <c r="U48" s="59">
        <f t="shared" ca="1" si="3"/>
        <v>0</v>
      </c>
      <c r="V48" s="59">
        <f t="shared" ca="1" si="4"/>
        <v>0</v>
      </c>
      <c r="W48" s="59">
        <f t="shared" ca="1" si="9"/>
        <v>0</v>
      </c>
      <c r="X48" s="59">
        <f t="shared" ca="1" si="0"/>
        <v>0</v>
      </c>
      <c r="AY48" s="42">
        <v>23</v>
      </c>
    </row>
    <row r="49" spans="2:51" ht="20.399999999999999" x14ac:dyDescent="0.35">
      <c r="B49" s="190" t="s">
        <v>2450</v>
      </c>
      <c r="C49" s="213"/>
      <c r="I49" s="71">
        <f t="shared" si="5"/>
        <v>24</v>
      </c>
      <c r="J49" s="53" t="str">
        <f t="shared" si="6"/>
        <v/>
      </c>
      <c r="K49" s="53" t="str">
        <f t="shared" si="7"/>
        <v/>
      </c>
      <c r="L49" s="72" t="str">
        <f t="shared" si="1"/>
        <v/>
      </c>
      <c r="M49" s="53">
        <f ca="1">IF(M48="","",M48+1)</f>
        <v>2042</v>
      </c>
      <c r="N49" s="58">
        <f>'ירידת סכום ביטוח'!C42+'ירידת סכום ביטוח'!F42+'ירידת סכום ביטוח'!I42+'ירידת סכום ביטוח'!L42</f>
        <v>0</v>
      </c>
      <c r="O49" s="59">
        <f>IFERROR(VLOOKUP(J49,'שיעורי פרמיה '!A:E,IF('גליון הזנה'!$C$17="זכר",IF('גליון הזנה'!$C$18="כן",3,2),IF($C$18="כן",5,4)),0)*(1+$C$22)*N49/IF($C$31="חודשית",12,1),0)</f>
        <v>0</v>
      </c>
      <c r="P49" s="59">
        <f>IFERROR(VLOOKUP(K49,'שיעורי פרמיה '!A:E,IF('גליון הזנה'!$D$17="זכר",IF('גליון הזנה'!$D$18="כן",3,2),IF($D$18="כן",5,4)),0)*(1+$D$22)*N49/IF($C$31="חודשית",12,1),0)</f>
        <v>0</v>
      </c>
      <c r="Q49" s="59">
        <f t="shared" si="2"/>
        <v>0</v>
      </c>
      <c r="R49" s="59">
        <f>IF(AND($C$30&gt;0,MAX($C$28:$F$28)&gt;=AY49),IF($C$31="חודשית",$C$30*'ביטוח מבנה ונכות'!$B$3/1000/12,IF($C$31="שנתית",$C$30*'ביטוח מבנה ונכות'!$B$3/1000,0)),0)</f>
        <v>0</v>
      </c>
      <c r="S49" s="59">
        <f ca="1">IF(OR($G$11=0,J49&gt;69),0,N49*'ביטוח מבנה ונכות'!$B$4/1000/IF($C$31="חודשית",12,1))*IF($G$19=1,1,0)</f>
        <v>0</v>
      </c>
      <c r="T49" s="59">
        <f>IF(OR(K49="",K49=0),0,IF(OR($H$11=0,K49&gt;69),0,N49*'ביטוח מבנה ונכות'!$B$4/1000/IF($C$31="חודשית",12,1))*IF($G$21=1,1,0))</f>
        <v>0</v>
      </c>
      <c r="U49" s="59">
        <f t="shared" ca="1" si="3"/>
        <v>0</v>
      </c>
      <c r="V49" s="59">
        <f t="shared" ca="1" si="4"/>
        <v>0</v>
      </c>
      <c r="W49" s="59">
        <f t="shared" ca="1" si="9"/>
        <v>0</v>
      </c>
      <c r="X49" s="59">
        <f t="shared" ca="1" si="0"/>
        <v>0</v>
      </c>
      <c r="AY49" s="42">
        <v>24</v>
      </c>
    </row>
    <row r="50" spans="2:51" ht="20.399999999999999" x14ac:dyDescent="0.35">
      <c r="B50" s="190" t="s">
        <v>2451</v>
      </c>
      <c r="I50" s="71">
        <f t="shared" si="5"/>
        <v>25</v>
      </c>
      <c r="J50" s="53" t="str">
        <f t="shared" si="6"/>
        <v/>
      </c>
      <c r="K50" s="53" t="str">
        <f t="shared" si="7"/>
        <v/>
      </c>
      <c r="L50" s="72" t="str">
        <f t="shared" si="1"/>
        <v/>
      </c>
      <c r="M50" s="53">
        <f ca="1">IF(M49="","",M49+1)</f>
        <v>2043</v>
      </c>
      <c r="N50" s="58">
        <f>'ירידת סכום ביטוח'!C43+'ירידת סכום ביטוח'!F43+'ירידת סכום ביטוח'!I43+'ירידת סכום ביטוח'!L43</f>
        <v>0</v>
      </c>
      <c r="O50" s="59">
        <f>IFERROR(VLOOKUP(J50,'שיעורי פרמיה '!A:E,IF('גליון הזנה'!$C$17="זכר",IF('גליון הזנה'!$C$18="כן",3,2),IF($C$18="כן",5,4)),0)*(1+$C$22)*N50/IF($C$31="חודשית",12,1),0)</f>
        <v>0</v>
      </c>
      <c r="P50" s="59">
        <f>IFERROR(VLOOKUP(K50,'שיעורי פרמיה '!A:E,IF('גליון הזנה'!$D$17="זכר",IF('גליון הזנה'!$D$18="כן",3,2),IF($D$18="כן",5,4)),0)*(1+$D$22)*N50/IF($C$31="חודשית",12,1),0)</f>
        <v>0</v>
      </c>
      <c r="Q50" s="59">
        <f t="shared" si="2"/>
        <v>0</v>
      </c>
      <c r="R50" s="59">
        <f>IF(AND($C$30&gt;0,MAX($C$28:$F$28)&gt;=AY50),IF($C$31="חודשית",$C$30*'ביטוח מבנה ונכות'!$B$3/1000/12,IF($C$31="שנתית",$C$30*'ביטוח מבנה ונכות'!$B$3/1000,0)),0)</f>
        <v>0</v>
      </c>
      <c r="S50" s="59">
        <f ca="1">IF(OR($G$11=0,J50&gt;69),0,N50*'ביטוח מבנה ונכות'!$B$4/1000/IF($C$31="חודשית",12,1))*IF($G$19=1,1,0)</f>
        <v>0</v>
      </c>
      <c r="T50" s="59">
        <f>IF(OR(K50="",K50=0),0,IF(OR($H$11=0,K50&gt;69),0,N50*'ביטוח מבנה ונכות'!$B$4/1000/IF($C$31="חודשית",12,1))*IF($G$21=1,1,0))</f>
        <v>0</v>
      </c>
      <c r="U50" s="59">
        <f t="shared" ca="1" si="3"/>
        <v>0</v>
      </c>
      <c r="V50" s="59">
        <f t="shared" ca="1" si="4"/>
        <v>0</v>
      </c>
      <c r="W50" s="59">
        <f t="shared" ca="1" si="9"/>
        <v>0</v>
      </c>
      <c r="X50" s="59">
        <f t="shared" ca="1" si="0"/>
        <v>0</v>
      </c>
      <c r="AY50" s="42">
        <v>25</v>
      </c>
    </row>
    <row r="51" spans="2:51" ht="20.399999999999999" x14ac:dyDescent="0.35">
      <c r="B51" s="190" t="s">
        <v>2452</v>
      </c>
      <c r="I51" s="71">
        <f t="shared" si="5"/>
        <v>26</v>
      </c>
      <c r="J51" s="53" t="str">
        <f t="shared" si="6"/>
        <v/>
      </c>
      <c r="K51" s="53" t="str">
        <f t="shared" si="7"/>
        <v/>
      </c>
      <c r="L51" s="72" t="str">
        <f t="shared" si="1"/>
        <v/>
      </c>
      <c r="M51" s="53">
        <f t="shared" ca="1" si="8"/>
        <v>2044</v>
      </c>
      <c r="N51" s="58">
        <f>'ירידת סכום ביטוח'!C44+'ירידת סכום ביטוח'!F44+'ירידת סכום ביטוח'!I44+'ירידת סכום ביטוח'!L44</f>
        <v>0</v>
      </c>
      <c r="O51" s="59">
        <f>IFERROR(VLOOKUP(J51,'שיעורי פרמיה '!A:E,IF('גליון הזנה'!$C$17="זכר",IF('גליון הזנה'!$C$18="כן",3,2),IF($C$18="כן",5,4)),0)*(1+$C$22)*N51/IF($C$31="חודשית",12,1),0)</f>
        <v>0</v>
      </c>
      <c r="P51" s="59">
        <f>IFERROR(VLOOKUP(K51,'שיעורי פרמיה '!A:E,IF('גליון הזנה'!$D$17="זכר",IF('גליון הזנה'!$D$18="כן",3,2),IF($D$18="כן",5,4)),0)*(1+$D$22)*N51/IF($C$31="חודשית",12,1),0)</f>
        <v>0</v>
      </c>
      <c r="Q51" s="59">
        <f t="shared" si="2"/>
        <v>0</v>
      </c>
      <c r="R51" s="59">
        <f>IF(AND($C$30&gt;0,MAX($C$28:$F$28)&gt;=AY51),IF($C$31="חודשית",$C$30*'ביטוח מבנה ונכות'!$B$3/1000/12,IF($C$31="שנתית",$C$30*'ביטוח מבנה ונכות'!$B$3/1000,0)),0)</f>
        <v>0</v>
      </c>
      <c r="S51" s="59">
        <f ca="1">IF(OR($G$11=0,J51&gt;69),0,N51*'ביטוח מבנה ונכות'!$B$4/1000/IF($C$31="חודשית",12,1))*IF($G$19=1,1,0)</f>
        <v>0</v>
      </c>
      <c r="T51" s="59">
        <f>IF(OR(K51="",K51=0),0,IF(OR($H$11=0,K51&gt;69),0,N51*'ביטוח מבנה ונכות'!$B$4/1000/IF($C$31="חודשית",12,1))*IF($G$21=1,1,0))</f>
        <v>0</v>
      </c>
      <c r="U51" s="59">
        <f t="shared" ca="1" si="3"/>
        <v>0</v>
      </c>
      <c r="V51" s="59">
        <f t="shared" ca="1" si="4"/>
        <v>0</v>
      </c>
      <c r="W51" s="59">
        <f t="shared" ca="1" si="9"/>
        <v>0</v>
      </c>
      <c r="X51" s="59">
        <f t="shared" ca="1" si="0"/>
        <v>0</v>
      </c>
      <c r="AY51" s="42">
        <v>26</v>
      </c>
    </row>
    <row r="52" spans="2:51" ht="22.8" x14ac:dyDescent="0.4">
      <c r="B52" s="190" t="s">
        <v>2432</v>
      </c>
      <c r="E52" s="63"/>
      <c r="I52" s="71">
        <f t="shared" si="5"/>
        <v>27</v>
      </c>
      <c r="J52" s="53" t="str">
        <f t="shared" si="6"/>
        <v/>
      </c>
      <c r="K52" s="53" t="str">
        <f t="shared" si="7"/>
        <v/>
      </c>
      <c r="L52" s="72" t="str">
        <f t="shared" si="1"/>
        <v/>
      </c>
      <c r="M52" s="53">
        <f t="shared" ca="1" si="8"/>
        <v>2045</v>
      </c>
      <c r="N52" s="58">
        <f>'ירידת סכום ביטוח'!C45+'ירידת סכום ביטוח'!F45+'ירידת סכום ביטוח'!I45+'ירידת סכום ביטוח'!L45</f>
        <v>0</v>
      </c>
      <c r="O52" s="59">
        <f>IFERROR(VLOOKUP(J52,'שיעורי פרמיה '!A:E,IF('גליון הזנה'!$C$17="זכר",IF('גליון הזנה'!$C$18="כן",3,2),IF($C$18="כן",5,4)),0)*(1+$C$22)*N52/IF($C$31="חודשית",12,1),0)</f>
        <v>0</v>
      </c>
      <c r="P52" s="59">
        <f>IFERROR(VLOOKUP(K52,'שיעורי פרמיה '!A:E,IF('גליון הזנה'!$D$17="זכר",IF('גליון הזנה'!$D$18="כן",3,2),IF($D$18="כן",5,4)),0)*(1+$D$22)*N52/IF($C$31="חודשית",12,1),0)</f>
        <v>0</v>
      </c>
      <c r="Q52" s="59">
        <f t="shared" si="2"/>
        <v>0</v>
      </c>
      <c r="R52" s="59">
        <f>IF(AND($C$30&gt;0,MAX($C$28:$F$28)&gt;=AY52),IF($C$31="חודשית",$C$30*'ביטוח מבנה ונכות'!$B$3/1000/12,IF($C$31="שנתית",$C$30*'ביטוח מבנה ונכות'!$B$3/1000,0)),0)</f>
        <v>0</v>
      </c>
      <c r="S52" s="59">
        <f ca="1">IF(OR($G$11=0,J52&gt;69),0,N52*'ביטוח מבנה ונכות'!$B$4/1000/IF($C$31="חודשית",12,1))*IF($G$19=1,1,0)</f>
        <v>0</v>
      </c>
      <c r="T52" s="59">
        <f>IF(OR(K52="",K52=0),0,IF(OR($H$11=0,K52&gt;69),0,N52*'ביטוח מבנה ונכות'!$B$4/1000/IF($C$31="חודשית",12,1))*IF($G$21=1,1,0))</f>
        <v>0</v>
      </c>
      <c r="U52" s="59">
        <f t="shared" ca="1" si="3"/>
        <v>0</v>
      </c>
      <c r="V52" s="59">
        <f t="shared" ca="1" si="4"/>
        <v>0</v>
      </c>
      <c r="W52" s="59">
        <f t="shared" ca="1" si="9"/>
        <v>0</v>
      </c>
      <c r="X52" s="59">
        <f t="shared" ca="1" si="0"/>
        <v>0</v>
      </c>
      <c r="AY52" s="42">
        <v>27</v>
      </c>
    </row>
    <row r="53" spans="2:51" ht="20.399999999999999" x14ac:dyDescent="0.35">
      <c r="B53" s="190" t="s">
        <v>2453</v>
      </c>
      <c r="I53" s="71">
        <f t="shared" si="5"/>
        <v>28</v>
      </c>
      <c r="J53" s="53" t="str">
        <f t="shared" si="6"/>
        <v/>
      </c>
      <c r="K53" s="53" t="str">
        <f t="shared" si="7"/>
        <v/>
      </c>
      <c r="L53" s="72" t="str">
        <f t="shared" si="1"/>
        <v/>
      </c>
      <c r="M53" s="53">
        <f t="shared" ca="1" si="8"/>
        <v>2046</v>
      </c>
      <c r="N53" s="58">
        <f>'ירידת סכום ביטוח'!C46+'ירידת סכום ביטוח'!F46+'ירידת סכום ביטוח'!I46+'ירידת סכום ביטוח'!L46</f>
        <v>0</v>
      </c>
      <c r="O53" s="59">
        <f>IFERROR(VLOOKUP(J53,'שיעורי פרמיה '!A:E,IF('גליון הזנה'!$C$17="זכר",IF('גליון הזנה'!$C$18="כן",3,2),IF($C$18="כן",5,4)),0)*(1+$C$22)*N53/IF($C$31="חודשית",12,1),0)</f>
        <v>0</v>
      </c>
      <c r="P53" s="59">
        <f>IFERROR(VLOOKUP(K53,'שיעורי פרמיה '!A:E,IF('גליון הזנה'!$D$17="זכר",IF('גליון הזנה'!$D$18="כן",3,2),IF($D$18="כן",5,4)),0)*(1+$D$22)*N53/IF($C$31="חודשית",12,1),0)</f>
        <v>0</v>
      </c>
      <c r="Q53" s="59">
        <f t="shared" si="2"/>
        <v>0</v>
      </c>
      <c r="R53" s="59">
        <f>IF(AND($C$30&gt;0,MAX($C$28:$F$28)&gt;=AY53),IF($C$31="חודשית",$C$30*'ביטוח מבנה ונכות'!$B$3/1000/12,IF($C$31="שנתית",$C$30*'ביטוח מבנה ונכות'!$B$3/1000,0)),0)</f>
        <v>0</v>
      </c>
      <c r="S53" s="59">
        <f ca="1">IF(OR($G$11=0,J53&gt;69),0,N53*'ביטוח מבנה ונכות'!$B$4/1000/IF($C$31="חודשית",12,1))*IF($G$19=1,1,0)</f>
        <v>0</v>
      </c>
      <c r="T53" s="59">
        <f>IF(OR(K53="",K53=0),0,IF(OR($H$11=0,K53&gt;69),0,N53*'ביטוח מבנה ונכות'!$B$4/1000/IF($C$31="חודשית",12,1))*IF($G$21=1,1,0))</f>
        <v>0</v>
      </c>
      <c r="U53" s="59">
        <f t="shared" ca="1" si="3"/>
        <v>0</v>
      </c>
      <c r="V53" s="59">
        <f t="shared" ca="1" si="4"/>
        <v>0</v>
      </c>
      <c r="W53" s="59">
        <f t="shared" ca="1" si="9"/>
        <v>0</v>
      </c>
      <c r="X53" s="59">
        <f t="shared" ca="1" si="0"/>
        <v>0</v>
      </c>
      <c r="AY53" s="42">
        <v>28</v>
      </c>
    </row>
    <row r="54" spans="2:51" ht="17.399999999999999" x14ac:dyDescent="0.3">
      <c r="I54" s="71">
        <f t="shared" si="5"/>
        <v>29</v>
      </c>
      <c r="J54" s="53" t="str">
        <f t="shared" si="6"/>
        <v/>
      </c>
      <c r="K54" s="53" t="str">
        <f t="shared" si="7"/>
        <v/>
      </c>
      <c r="L54" s="72" t="str">
        <f t="shared" si="1"/>
        <v/>
      </c>
      <c r="M54" s="53">
        <f t="shared" ca="1" si="8"/>
        <v>2047</v>
      </c>
      <c r="N54" s="58">
        <f>'ירידת סכום ביטוח'!C47+'ירידת סכום ביטוח'!F47+'ירידת סכום ביטוח'!I47+'ירידת סכום ביטוח'!L47</f>
        <v>0</v>
      </c>
      <c r="O54" s="59">
        <f>IFERROR(VLOOKUP(J54,'שיעורי פרמיה '!A:E,IF('גליון הזנה'!$C$17="זכר",IF('גליון הזנה'!$C$18="כן",3,2),IF($C$18="כן",5,4)),0)*(1+$C$22)*N54/IF($C$31="חודשית",12,1),0)</f>
        <v>0</v>
      </c>
      <c r="P54" s="59">
        <f>IFERROR(VLOOKUP(K54,'שיעורי פרמיה '!A:E,IF('גליון הזנה'!$D$17="זכר",IF('גליון הזנה'!$D$18="כן",3,2),IF($D$18="כן",5,4)),0)*(1+$D$22)*N54/IF($C$31="חודשית",12,1),0)</f>
        <v>0</v>
      </c>
      <c r="Q54" s="59">
        <f t="shared" si="2"/>
        <v>0</v>
      </c>
      <c r="R54" s="59">
        <f>IF(AND($C$30&gt;0,MAX($C$28:$F$28)&gt;=AY54),IF($C$31="חודשית",$C$30*'ביטוח מבנה ונכות'!$B$3/1000/12,IF($C$31="שנתית",$C$30*'ביטוח מבנה ונכות'!$B$3/1000,0)),0)</f>
        <v>0</v>
      </c>
      <c r="S54" s="59">
        <f ca="1">IF(OR($G$11=0,J54&gt;69),0,N54*'ביטוח מבנה ונכות'!$B$4/1000/IF($C$31="חודשית",12,1))*IF($G$19=1,1,0)</f>
        <v>0</v>
      </c>
      <c r="T54" s="59">
        <f>IF(OR(K54="",K54=0),0,IF(OR($H$11=0,K54&gt;69),0,N54*'ביטוח מבנה ונכות'!$B$4/1000/IF($C$31="חודשית",12,1))*IF($G$21=1,1,0))</f>
        <v>0</v>
      </c>
      <c r="U54" s="59">
        <f t="shared" ca="1" si="3"/>
        <v>0</v>
      </c>
      <c r="V54" s="59">
        <f t="shared" ca="1" si="4"/>
        <v>0</v>
      </c>
      <c r="W54" s="59">
        <f t="shared" ca="1" si="9"/>
        <v>0</v>
      </c>
      <c r="X54" s="59">
        <f t="shared" ca="1" si="0"/>
        <v>0</v>
      </c>
      <c r="AY54" s="42">
        <v>29</v>
      </c>
    </row>
    <row r="55" spans="2:51" ht="22.8" x14ac:dyDescent="0.4">
      <c r="C55" s="64" t="s">
        <v>63</v>
      </c>
      <c r="D55" s="63"/>
      <c r="E55" s="63"/>
      <c r="I55" s="71">
        <f t="shared" si="5"/>
        <v>30</v>
      </c>
      <c r="J55" s="53" t="str">
        <f t="shared" si="6"/>
        <v/>
      </c>
      <c r="K55" s="53" t="str">
        <f t="shared" si="7"/>
        <v/>
      </c>
      <c r="L55" s="72" t="str">
        <f t="shared" si="1"/>
        <v/>
      </c>
      <c r="M55" s="53">
        <f t="shared" ca="1" si="8"/>
        <v>2048</v>
      </c>
      <c r="N55" s="58">
        <f>'ירידת סכום ביטוח'!C48+'ירידת סכום ביטוח'!F48+'ירידת סכום ביטוח'!I48+'ירידת סכום ביטוח'!L48</f>
        <v>0</v>
      </c>
      <c r="O55" s="59">
        <f>IFERROR(VLOOKUP(J55,'שיעורי פרמיה '!A:E,IF('גליון הזנה'!$C$17="זכר",IF('גליון הזנה'!$C$18="כן",3,2),IF($C$18="כן",5,4)),0)*(1+$C$22)*N55/IF($C$31="חודשית",12,1),0)</f>
        <v>0</v>
      </c>
      <c r="P55" s="59">
        <f>IFERROR(VLOOKUP(K55,'שיעורי פרמיה '!A:E,IF('גליון הזנה'!$D$17="זכר",IF('גליון הזנה'!$D$18="כן",3,2),IF($D$18="כן",5,4)),0)*(1+$D$22)*N55/IF($C$31="חודשית",12,1),0)</f>
        <v>0</v>
      </c>
      <c r="Q55" s="59">
        <f t="shared" si="2"/>
        <v>0</v>
      </c>
      <c r="R55" s="59">
        <f>IF(AND($C$30&gt;0,MAX($C$28:$F$28)&gt;=AY55),IF($C$31="חודשית",$C$30*'ביטוח מבנה ונכות'!$B$3/1000/12,IF($C$31="שנתית",$C$30*'ביטוח מבנה ונכות'!$B$3/1000,0)),0)</f>
        <v>0</v>
      </c>
      <c r="S55" s="59">
        <f ca="1">IF(OR($G$11=0,J55&gt;69),0,N55*'ביטוח מבנה ונכות'!$B$4/1000/IF($C$31="חודשית",12,1))*IF($G$19=1,1,0)</f>
        <v>0</v>
      </c>
      <c r="T55" s="59">
        <f>IF(OR(K55="",K55=0),0,IF(OR($H$11=0,K55&gt;69),0,N55*'ביטוח מבנה ונכות'!$B$4/1000/IF($C$31="חודשית",12,1))*IF($G$21=1,1,0))</f>
        <v>0</v>
      </c>
      <c r="U55" s="59">
        <f t="shared" ca="1" si="3"/>
        <v>0</v>
      </c>
      <c r="V55" s="59">
        <f t="shared" ca="1" si="4"/>
        <v>0</v>
      </c>
      <c r="W55" s="59">
        <f t="shared" ca="1" si="9"/>
        <v>0</v>
      </c>
      <c r="X55" s="59">
        <f t="shared" ca="1" si="0"/>
        <v>0</v>
      </c>
      <c r="AY55" s="42">
        <v>30</v>
      </c>
    </row>
    <row r="56" spans="2:51" ht="22.8" x14ac:dyDescent="0.4">
      <c r="C56" s="63"/>
      <c r="D56" s="64" t="s">
        <v>34</v>
      </c>
      <c r="E56" s="64" t="str">
        <f>IF($C$10="","",$C$10)</f>
        <v/>
      </c>
      <c r="I56" s="71">
        <f t="shared" si="5"/>
        <v>31</v>
      </c>
      <c r="J56" s="53" t="str">
        <f t="shared" si="6"/>
        <v/>
      </c>
      <c r="K56" s="53" t="str">
        <f t="shared" si="7"/>
        <v/>
      </c>
      <c r="L56" s="72" t="str">
        <f t="shared" si="1"/>
        <v/>
      </c>
      <c r="M56" s="53">
        <f t="shared" ca="1" si="8"/>
        <v>2049</v>
      </c>
      <c r="N56" s="58">
        <f>'ירידת סכום ביטוח'!C49+'ירידת סכום ביטוח'!F49+'ירידת סכום ביטוח'!I49+'ירידת סכום ביטוח'!L49</f>
        <v>0</v>
      </c>
      <c r="O56" s="59">
        <f>IFERROR(VLOOKUP(J56,'שיעורי פרמיה '!A:E,IF('גליון הזנה'!$C$17="זכר",IF('גליון הזנה'!$C$18="כן",3,2),IF($C$18="כן",5,4)),0)*(1+$C$22)*N56/IF($C$31="חודשית",12,1),0)</f>
        <v>0</v>
      </c>
      <c r="P56" s="59">
        <f>IFERROR(VLOOKUP(K56,'שיעורי פרמיה '!A:E,IF('גליון הזנה'!$D$17="זכר",IF('גליון הזנה'!$D$18="כן",3,2),IF($D$18="כן",5,4)),0)*(1+$D$22)*N56/IF($C$31="חודשית",12,1),0)</f>
        <v>0</v>
      </c>
      <c r="Q56" s="59">
        <f t="shared" si="2"/>
        <v>0</v>
      </c>
      <c r="R56" s="59">
        <f>IF(AND($C$30&gt;0,MAX($C$28:$F$28)&gt;=AY56),IF($C$31="חודשית",$C$30*'ביטוח מבנה ונכות'!$B$3/1000/12,IF($C$31="שנתית",$C$30*'ביטוח מבנה ונכות'!$B$3/1000,0)),0)</f>
        <v>0</v>
      </c>
      <c r="S56" s="59">
        <f ca="1">IF(OR($G$11=0,J56&gt;69),0,N56*'ביטוח מבנה ונכות'!$B$4/1000/IF($C$31="חודשית",12,1))*IF($G$19=1,1,0)</f>
        <v>0</v>
      </c>
      <c r="T56" s="59">
        <f>IF(OR(K56="",K56=0),0,IF(OR($H$11=0,K56&gt;69),0,N56*'ביטוח מבנה ונכות'!$B$4/1000/IF($C$31="חודשית",12,1))*IF($G$21=1,1,0))</f>
        <v>0</v>
      </c>
      <c r="U56" s="59">
        <f t="shared" ca="1" si="3"/>
        <v>0</v>
      </c>
      <c r="V56" s="59">
        <f t="shared" ca="1" si="4"/>
        <v>0</v>
      </c>
      <c r="W56" s="59">
        <f t="shared" ca="1" si="9"/>
        <v>0</v>
      </c>
      <c r="X56" s="59">
        <f t="shared" ca="1" si="0"/>
        <v>0</v>
      </c>
      <c r="AY56" s="42">
        <v>31</v>
      </c>
    </row>
    <row r="57" spans="2:51" ht="22.8" x14ac:dyDescent="0.4">
      <c r="C57" s="63"/>
      <c r="D57" s="64" t="s">
        <v>35</v>
      </c>
      <c r="E57" s="64" t="str">
        <f>IF($C$11="","",$C$11)</f>
        <v/>
      </c>
      <c r="I57" s="71">
        <f t="shared" si="5"/>
        <v>32</v>
      </c>
      <c r="J57" s="53" t="str">
        <f t="shared" si="6"/>
        <v/>
      </c>
      <c r="K57" s="53" t="str">
        <f t="shared" si="7"/>
        <v/>
      </c>
      <c r="L57" s="72" t="str">
        <f t="shared" si="1"/>
        <v/>
      </c>
      <c r="M57" s="53">
        <f t="shared" ca="1" si="8"/>
        <v>2050</v>
      </c>
      <c r="N57" s="58">
        <f>'ירידת סכום ביטוח'!C50+'ירידת סכום ביטוח'!F50+'ירידת סכום ביטוח'!I50+'ירידת סכום ביטוח'!L50</f>
        <v>0</v>
      </c>
      <c r="O57" s="59">
        <f>IFERROR(VLOOKUP(J57,'שיעורי פרמיה '!A:E,IF('גליון הזנה'!$C$17="זכר",IF('גליון הזנה'!$C$18="כן",3,2),IF($C$18="כן",5,4)),0)*(1+$C$22)*N57/IF($C$31="חודשית",12,1),0)</f>
        <v>0</v>
      </c>
      <c r="P57" s="59">
        <f>IFERROR(VLOOKUP(K57,'שיעורי פרמיה '!A:E,IF('גליון הזנה'!$D$17="זכר",IF('גליון הזנה'!$D$18="כן",3,2),IF($D$18="כן",5,4)),0)*(1+$D$22)*N57/IF($C$31="חודשית",12,1),0)</f>
        <v>0</v>
      </c>
      <c r="Q57" s="59">
        <f t="shared" si="2"/>
        <v>0</v>
      </c>
      <c r="R57" s="59">
        <f>IF(AND($C$30&gt;0,MAX($C$28:$F$28)&gt;=AY57),IF($C$31="חודשית",$C$30*'ביטוח מבנה ונכות'!$B$3/1000/12,IF($C$31="שנתית",$C$30*'ביטוח מבנה ונכות'!$B$3/1000,0)),0)</f>
        <v>0</v>
      </c>
      <c r="S57" s="59">
        <f ca="1">IF(OR($G$11=0,J57&gt;69),0,N57*'ביטוח מבנה ונכות'!$B$4/1000/IF($C$31="חודשית",12,1))*IF($G$19=1,1,0)</f>
        <v>0</v>
      </c>
      <c r="T57" s="59">
        <f>IF(OR(K57="",K57=0),0,IF(OR($H$11=0,K57&gt;69),0,N57*'ביטוח מבנה ונכות'!$B$4/1000/IF($C$31="חודשית",12,1))*IF($G$21=1,1,0))</f>
        <v>0</v>
      </c>
      <c r="U57" s="59">
        <f t="shared" ca="1" si="3"/>
        <v>0</v>
      </c>
      <c r="V57" s="59">
        <f t="shared" ca="1" si="4"/>
        <v>0</v>
      </c>
      <c r="W57" s="59">
        <f t="shared" ca="1" si="9"/>
        <v>0</v>
      </c>
      <c r="X57" s="59">
        <f t="shared" ca="1" si="0"/>
        <v>0</v>
      </c>
      <c r="AY57" s="42">
        <v>32</v>
      </c>
    </row>
    <row r="58" spans="2:51" ht="22.8" x14ac:dyDescent="0.4">
      <c r="D58" s="64" t="s">
        <v>2252</v>
      </c>
      <c r="E58" s="175"/>
      <c r="I58" s="71">
        <f t="shared" si="5"/>
        <v>33</v>
      </c>
      <c r="J58" s="53" t="str">
        <f t="shared" si="6"/>
        <v/>
      </c>
      <c r="K58" s="53" t="str">
        <f t="shared" si="7"/>
        <v/>
      </c>
      <c r="L58" s="72" t="str">
        <f t="shared" si="1"/>
        <v/>
      </c>
      <c r="M58" s="53">
        <f t="shared" ca="1" si="8"/>
        <v>2051</v>
      </c>
      <c r="N58" s="58">
        <f>'ירידת סכום ביטוח'!C51+'ירידת סכום ביטוח'!F51+'ירידת סכום ביטוח'!I51+'ירידת סכום ביטוח'!L51</f>
        <v>0</v>
      </c>
      <c r="O58" s="59">
        <f>IFERROR(VLOOKUP(J58,'שיעורי פרמיה '!A:E,IF('גליון הזנה'!$C$17="זכר",IF('גליון הזנה'!$C$18="כן",3,2),IF($C$18="כן",5,4)),0)*(1+$C$22)*N58/IF($C$31="חודשית",12,1),0)</f>
        <v>0</v>
      </c>
      <c r="P58" s="59">
        <f>IFERROR(VLOOKUP(K58,'שיעורי פרמיה '!A:E,IF('גליון הזנה'!$D$17="זכר",IF('גליון הזנה'!$D$18="כן",3,2),IF($D$18="כן",5,4)),0)*(1+$D$22)*N58/IF($C$31="חודשית",12,1),0)</f>
        <v>0</v>
      </c>
      <c r="Q58" s="59">
        <f t="shared" si="2"/>
        <v>0</v>
      </c>
      <c r="R58" s="59">
        <f>IF(AND($C$30&gt;0,MAX($C$28:$F$28)&gt;=AY58),IF($C$31="חודשית",$C$30*'ביטוח מבנה ונכות'!$B$3/1000/12,IF($C$31="שנתית",$C$30*'ביטוח מבנה ונכות'!$B$3/1000,0)),0)</f>
        <v>0</v>
      </c>
      <c r="S58" s="59">
        <f ca="1">IF(OR($G$11=0,J58&gt;69),0,N58*'ביטוח מבנה ונכות'!$B$4/1000/IF($C$31="חודשית",12,1))*IF($G$19=1,1,0)</f>
        <v>0</v>
      </c>
      <c r="T58" s="59">
        <f>IF(OR(K58="",K58=0),0,IF(OR($H$11=0,K58&gt;69),0,N58*'ביטוח מבנה ונכות'!$B$4/1000/IF($C$31="חודשית",12,1))*IF($G$21=1,1,0))</f>
        <v>0</v>
      </c>
      <c r="U58" s="59">
        <f t="shared" ca="1" si="3"/>
        <v>0</v>
      </c>
      <c r="V58" s="59">
        <f t="shared" ca="1" si="4"/>
        <v>0</v>
      </c>
      <c r="W58" s="59">
        <f t="shared" ca="1" si="9"/>
        <v>0</v>
      </c>
      <c r="X58" s="59">
        <f t="shared" ca="1" si="0"/>
        <v>0</v>
      </c>
      <c r="AY58" s="42">
        <v>33</v>
      </c>
    </row>
    <row r="59" spans="2:51" ht="22.8" x14ac:dyDescent="0.4">
      <c r="D59" s="64" t="s">
        <v>2253</v>
      </c>
      <c r="E59" s="175"/>
      <c r="I59" s="71">
        <f t="shared" si="5"/>
        <v>34</v>
      </c>
      <c r="J59" s="53" t="str">
        <f t="shared" si="6"/>
        <v/>
      </c>
      <c r="K59" s="53" t="str">
        <f t="shared" si="7"/>
        <v/>
      </c>
      <c r="L59" s="72" t="str">
        <f t="shared" si="1"/>
        <v/>
      </c>
      <c r="M59" s="53">
        <f t="shared" ca="1" si="8"/>
        <v>2052</v>
      </c>
      <c r="N59" s="58">
        <f>'ירידת סכום ביטוח'!C52+'ירידת סכום ביטוח'!F52+'ירידת סכום ביטוח'!I52+'ירידת סכום ביטוח'!L52</f>
        <v>0</v>
      </c>
      <c r="O59" s="59">
        <f>IFERROR(VLOOKUP(J59,'שיעורי פרמיה '!A:E,IF('גליון הזנה'!$C$17="זכר",IF('גליון הזנה'!$C$18="כן",3,2),IF($C$18="כן",5,4)),0)*(1+$C$22)*N59/IF($C$31="חודשית",12,1),0)</f>
        <v>0</v>
      </c>
      <c r="P59" s="59">
        <f>IFERROR(VLOOKUP(K59,'שיעורי פרמיה '!A:E,IF('גליון הזנה'!$D$17="זכר",IF('גליון הזנה'!$D$18="כן",3,2),IF($D$18="כן",5,4)),0)*(1+$D$22)*N59/IF($C$31="חודשית",12,1),0)</f>
        <v>0</v>
      </c>
      <c r="Q59" s="59">
        <f t="shared" si="2"/>
        <v>0</v>
      </c>
      <c r="R59" s="59">
        <f>IF(AND($C$30&gt;0,MAX($C$28:$F$28)&gt;=AY59),IF($C$31="חודשית",$C$30*'ביטוח מבנה ונכות'!$B$3/1000/12,IF($C$31="שנתית",$C$30*'ביטוח מבנה ונכות'!$B$3/1000,0)),0)</f>
        <v>0</v>
      </c>
      <c r="S59" s="59">
        <f ca="1">IF(OR($G$11=0,J59&gt;69),0,N59*'ביטוח מבנה ונכות'!$B$4/1000/IF($C$31="חודשית",12,1))*IF($G$19=1,1,0)</f>
        <v>0</v>
      </c>
      <c r="T59" s="59">
        <f>IF(OR(K59="",K59=0),0,IF(OR($H$11=0,K59&gt;69),0,N59*'ביטוח מבנה ונכות'!$B$4/1000/IF($C$31="חודשית",12,1))*IF($G$21=1,1,0))</f>
        <v>0</v>
      </c>
      <c r="U59" s="59">
        <f t="shared" ca="1" si="3"/>
        <v>0</v>
      </c>
      <c r="V59" s="59">
        <f t="shared" ca="1" si="4"/>
        <v>0</v>
      </c>
      <c r="W59" s="59">
        <f t="shared" ca="1" si="9"/>
        <v>0</v>
      </c>
      <c r="X59" s="59">
        <f t="shared" ca="1" si="0"/>
        <v>0</v>
      </c>
      <c r="AY59" s="42">
        <v>34</v>
      </c>
    </row>
    <row r="60" spans="2:51" ht="17.399999999999999" x14ac:dyDescent="0.3">
      <c r="I60" s="71">
        <f t="shared" si="5"/>
        <v>35</v>
      </c>
      <c r="J60" s="53" t="str">
        <f t="shared" si="6"/>
        <v/>
      </c>
      <c r="K60" s="53" t="str">
        <f t="shared" si="7"/>
        <v/>
      </c>
      <c r="L60" s="72" t="str">
        <f t="shared" si="1"/>
        <v/>
      </c>
      <c r="M60" s="53">
        <f t="shared" ca="1" si="8"/>
        <v>2053</v>
      </c>
      <c r="N60" s="58">
        <f>'ירידת סכום ביטוח'!C53+'ירידת סכום ביטוח'!F53+'ירידת סכום ביטוח'!I53+'ירידת סכום ביטוח'!L53</f>
        <v>0</v>
      </c>
      <c r="O60" s="59">
        <f>IFERROR(VLOOKUP(J60,'שיעורי פרמיה '!A:E,IF('גליון הזנה'!$C$17="זכר",IF('גליון הזנה'!$C$18="כן",3,2),IF($C$18="כן",5,4)),0)*(1+$C$22)*N60/IF($C$31="חודשית",12,1),0)</f>
        <v>0</v>
      </c>
      <c r="P60" s="59">
        <f>IFERROR(VLOOKUP(K60,'שיעורי פרמיה '!A:E,IF('גליון הזנה'!$D$17="זכר",IF('גליון הזנה'!$D$18="כן",3,2),IF($D$18="כן",5,4)),0)*(1+$D$22)*N60/IF($C$31="חודשית",12,1),0)</f>
        <v>0</v>
      </c>
      <c r="Q60" s="59">
        <f t="shared" si="2"/>
        <v>0</v>
      </c>
      <c r="R60" s="59">
        <f>IF(AND($C$30&gt;0,MAX($C$28:$F$28)&gt;=AY60),IF($C$31="חודשית",$C$30*'ביטוח מבנה ונכות'!$B$3/1000/12,IF($C$31="שנתית",$C$30*'ביטוח מבנה ונכות'!$B$3/1000,0)),0)</f>
        <v>0</v>
      </c>
      <c r="S60" s="59">
        <f ca="1">IF(OR($G$11=0,J60&gt;69),0,N60*'ביטוח מבנה ונכות'!$B$4/1000/IF($C$31="חודשית",12,1))*IF($G$19=1,1,0)</f>
        <v>0</v>
      </c>
      <c r="T60" s="59">
        <f>IF(OR(K60="",K60=0),0,IF(OR($H$11=0,K60&gt;69),0,N60*'ביטוח מבנה ונכות'!$B$4/1000/IF($C$31="חודשית",12,1))*IF($G$21=1,1,0))</f>
        <v>0</v>
      </c>
      <c r="U60" s="59">
        <f t="shared" ca="1" si="3"/>
        <v>0</v>
      </c>
      <c r="V60" s="59">
        <f t="shared" ca="1" si="4"/>
        <v>0</v>
      </c>
      <c r="W60" s="59">
        <f t="shared" ca="1" si="9"/>
        <v>0</v>
      </c>
      <c r="X60" s="59">
        <f t="shared" ca="1" si="0"/>
        <v>0</v>
      </c>
      <c r="AY60" s="42">
        <v>35</v>
      </c>
    </row>
    <row r="61" spans="2:51" ht="17.399999999999999" x14ac:dyDescent="0.3">
      <c r="I61" s="71">
        <f t="shared" si="5"/>
        <v>36</v>
      </c>
      <c r="J61" s="53" t="str">
        <f t="shared" si="6"/>
        <v/>
      </c>
      <c r="K61" s="53" t="str">
        <f t="shared" si="7"/>
        <v/>
      </c>
      <c r="L61" s="72" t="str">
        <f t="shared" si="1"/>
        <v/>
      </c>
      <c r="M61" s="53">
        <f t="shared" ca="1" si="8"/>
        <v>2054</v>
      </c>
      <c r="N61" s="58">
        <f>'ירידת סכום ביטוח'!C54+'ירידת סכום ביטוח'!F54+'ירידת סכום ביטוח'!I54+'ירידת סכום ביטוח'!L54</f>
        <v>0</v>
      </c>
      <c r="O61" s="59">
        <f>IFERROR(VLOOKUP(J61,'שיעורי פרמיה '!A:E,IF('גליון הזנה'!$C$17="זכר",IF('גליון הזנה'!$C$18="כן",3,2),IF($C$18="כן",5,4)),0)*(1+$C$22)*N61/IF($C$31="חודשית",12,1),0)</f>
        <v>0</v>
      </c>
      <c r="P61" s="59">
        <f>IFERROR(VLOOKUP(K61,'שיעורי פרמיה '!A:E,IF('גליון הזנה'!$D$17="זכר",IF('גליון הזנה'!$D$18="כן",3,2),IF($D$18="כן",5,4)),0)*(1+$D$22)*N61/IF($C$31="חודשית",12,1),0)</f>
        <v>0</v>
      </c>
      <c r="Q61" s="59">
        <f t="shared" si="2"/>
        <v>0</v>
      </c>
      <c r="R61" s="59">
        <f>IF(AND($C$30&gt;0,MAX($C$28:$F$28)&gt;=AY61),IF($C$31="חודשית",$C$30*'ביטוח מבנה ונכות'!$B$3/1000/12,IF($C$31="שנתית",$C$30*'ביטוח מבנה ונכות'!$B$3/1000,0)),0)</f>
        <v>0</v>
      </c>
      <c r="S61" s="59">
        <f ca="1">IF(OR($G$11=0,J61&gt;69),0,N61*'ביטוח מבנה ונכות'!$B$4/1000/IF($C$31="חודשית",12,1))*IF($G$19=1,1,0)</f>
        <v>0</v>
      </c>
      <c r="T61" s="59">
        <f>IF(OR(K61="",K61=0),0,IF(OR($H$11=0,K61&gt;69),0,N61*'ביטוח מבנה ונכות'!$B$4/1000/IF($C$31="חודשית",12,1))*IF($G$21=1,1,0))</f>
        <v>0</v>
      </c>
      <c r="U61" s="59">
        <f t="shared" ca="1" si="3"/>
        <v>0</v>
      </c>
      <c r="V61" s="59">
        <f t="shared" ca="1" si="4"/>
        <v>0</v>
      </c>
      <c r="W61" s="59">
        <f t="shared" ca="1" si="9"/>
        <v>0</v>
      </c>
      <c r="X61" s="59">
        <f t="shared" ca="1" si="0"/>
        <v>0</v>
      </c>
      <c r="AY61" s="42">
        <v>36</v>
      </c>
    </row>
    <row r="62" spans="2:51" ht="23.25" customHeight="1" x14ac:dyDescent="0.3">
      <c r="J62" s="48" t="s">
        <v>69</v>
      </c>
      <c r="K62" s="53"/>
      <c r="L62" s="53"/>
      <c r="M62" s="53"/>
      <c r="N62" s="58"/>
      <c r="O62" s="65"/>
      <c r="P62" s="65"/>
      <c r="Q62" s="65">
        <f ca="1">SUM(Q26:Q61)</f>
        <v>865.16976356493672</v>
      </c>
      <c r="R62" s="65">
        <f>SUM(R26:R61)</f>
        <v>2487.5</v>
      </c>
      <c r="S62" s="65">
        <f t="shared" ref="S62:T62" ca="1" si="10">SUM(S26:S61)</f>
        <v>0</v>
      </c>
      <c r="T62" s="65">
        <f t="shared" si="10"/>
        <v>0</v>
      </c>
      <c r="U62" s="65">
        <f ca="1">SUM(U26:U61)</f>
        <v>0</v>
      </c>
      <c r="V62" s="65">
        <f ca="1">SUM(V26:V61)</f>
        <v>3352.6697635649366</v>
      </c>
      <c r="W62" s="65">
        <f ca="1">SUM(W26:W61)</f>
        <v>3352.6697635649366</v>
      </c>
      <c r="X62" s="65">
        <f ca="1">SUM(X26:X61)</f>
        <v>40232.037162779234</v>
      </c>
      <c r="AY62" s="42">
        <v>37</v>
      </c>
    </row>
    <row r="63" spans="2:51" ht="17.399999999999999" x14ac:dyDescent="0.3">
      <c r="D63" s="102"/>
      <c r="E63" s="105"/>
      <c r="F63" s="105"/>
      <c r="AY63" s="42">
        <v>38</v>
      </c>
    </row>
    <row r="64" spans="2:51" x14ac:dyDescent="0.25">
      <c r="B64" s="66"/>
      <c r="C64" s="66"/>
      <c r="D64" s="67"/>
      <c r="E64" s="67"/>
      <c r="F64" s="67"/>
      <c r="AY64" s="42">
        <v>39</v>
      </c>
    </row>
    <row r="65" spans="2:51" x14ac:dyDescent="0.25">
      <c r="B65" s="66"/>
      <c r="C65" s="66"/>
      <c r="AY65" s="42">
        <v>40</v>
      </c>
    </row>
    <row r="66" spans="2:51" x14ac:dyDescent="0.25">
      <c r="B66" s="66"/>
      <c r="C66" s="66"/>
      <c r="AY66" s="42">
        <v>41</v>
      </c>
    </row>
    <row r="67" spans="2:51" x14ac:dyDescent="0.25">
      <c r="B67" s="174"/>
      <c r="C67" s="174"/>
      <c r="AY67" s="42">
        <v>42</v>
      </c>
    </row>
    <row r="68" spans="2:51" x14ac:dyDescent="0.25">
      <c r="B68" s="174"/>
      <c r="C68" s="174"/>
      <c r="AY68" s="42">
        <v>43</v>
      </c>
    </row>
    <row r="69" spans="2:51" x14ac:dyDescent="0.25">
      <c r="B69" s="95" t="s">
        <v>2250</v>
      </c>
      <c r="C69" s="95"/>
      <c r="AY69" s="42">
        <v>44</v>
      </c>
    </row>
    <row r="70" spans="2:51" x14ac:dyDescent="0.25">
      <c r="B70" s="95" t="s">
        <v>2443</v>
      </c>
      <c r="C70" s="95"/>
      <c r="AY70" s="42">
        <v>45</v>
      </c>
    </row>
    <row r="71" spans="2:51" x14ac:dyDescent="0.25">
      <c r="B71" s="174"/>
      <c r="C71" s="174"/>
      <c r="AY71" s="42">
        <v>46</v>
      </c>
    </row>
    <row r="72" spans="2:51" x14ac:dyDescent="0.25">
      <c r="B72" s="174"/>
      <c r="C72" s="174"/>
      <c r="AY72" s="42">
        <v>47</v>
      </c>
    </row>
    <row r="73" spans="2:51" x14ac:dyDescent="0.25">
      <c r="B73" s="174"/>
      <c r="C73" s="174"/>
      <c r="AY73" s="42">
        <v>48</v>
      </c>
    </row>
    <row r="74" spans="2:51" x14ac:dyDescent="0.25">
      <c r="B74" s="174"/>
      <c r="C74" s="174"/>
      <c r="AY74" s="42">
        <v>49</v>
      </c>
    </row>
    <row r="75" spans="2:51" x14ac:dyDescent="0.25">
      <c r="B75" s="174"/>
      <c r="C75" s="174"/>
      <c r="AY75" s="42">
        <v>50</v>
      </c>
    </row>
    <row r="76" spans="2:51" x14ac:dyDescent="0.25">
      <c r="B76" s="174"/>
      <c r="C76" s="174"/>
    </row>
    <row r="77" spans="2:51" x14ac:dyDescent="0.25">
      <c r="B77" s="66"/>
      <c r="C77" s="66"/>
    </row>
    <row r="78" spans="2:51" x14ac:dyDescent="0.25">
      <c r="B78" s="66"/>
      <c r="C78" s="66"/>
    </row>
  </sheetData>
  <sheetProtection algorithmName="SHA-512" hashValue="rC7pgGbnrvjfFy9f2dsPno9ckZu9rwou8Izw4K0UzzUa13mH8yVy6vTG2LK9/7CPQkGmdT1kb7aw1EyAc1dDCQ==" saltValue="C3DOGB6SYezzVcfB0XXKjg==" spinCount="100000" sheet="1" objects="1" scenarios="1" selectLockedCells="1"/>
  <protectedRanges>
    <protectedRange sqref="G11:I11 F21 D63:F63 B24:B28 F15 B15:D15 C24 B10:F14 B16:F19 B33:F33 B21:D21 G17 B37:B44 C36:F36 C23:E23 G25 B30:F31 E37:F37 C38:F44 C26:E28 F24:F28 E22:F22" name="טווח2"/>
    <protectedRange sqref="C10:D11 C30:F31 E63:F63 C24 C19 C13:D18 C27:F27" name="טווח1"/>
    <protectedRange sqref="C37:D37" name="טווח2_4"/>
  </protectedRanges>
  <dataConsolidate/>
  <mergeCells count="2">
    <mergeCell ref="C37:D37"/>
    <mergeCell ref="C29:F29"/>
  </mergeCells>
  <conditionalFormatting sqref="O25:X25">
    <cfRule type="cellIs" dxfId="36" priority="21" stopIfTrue="1" operator="equal">
      <formula>0</formula>
    </cfRule>
  </conditionalFormatting>
  <conditionalFormatting sqref="D21">
    <cfRule type="expression" dxfId="35" priority="13">
      <formula>$D$21=0</formula>
    </cfRule>
  </conditionalFormatting>
  <conditionalFormatting sqref="J26:X62">
    <cfRule type="cellIs" dxfId="34" priority="5" operator="equal">
      <formula>0</formula>
    </cfRule>
    <cfRule type="expression" dxfId="33" priority="6">
      <formula>$E$25&lt;&gt;0</formula>
    </cfRule>
    <cfRule type="expression" dxfId="32" priority="7">
      <formula>$B$25=1</formula>
    </cfRule>
    <cfRule type="expression" dxfId="31" priority="8">
      <formula>$B$23&lt;&gt;0</formula>
    </cfRule>
  </conditionalFormatting>
  <conditionalFormatting sqref="N26">
    <cfRule type="expression" dxfId="30" priority="1">
      <formula>"$C$34&lt;&gt;0"</formula>
    </cfRule>
  </conditionalFormatting>
  <dataValidations count="21">
    <dataValidation operator="greaterThan" allowBlank="1" showInputMessage="1" showErrorMessage="1" sqref="D43 C39:C42"/>
    <dataValidation type="list" allowBlank="1" showInputMessage="1" showErrorMessage="1" sqref="C31">
      <formula1>"שנתית, חודשית"</formula1>
    </dataValidation>
    <dataValidation type="date" operator="greaterThan" allowBlank="1" showInputMessage="1" showErrorMessage="1" errorTitle="פורמט הזנה לא תקין" error="יש להזין תאריך בפורמט של _x000a_DD/MM/YYYY" sqref="D19">
      <formula1>3654</formula1>
    </dataValidation>
    <dataValidation type="list" allowBlank="1" showInputMessage="1" showErrorMessage="1" sqref="C17:D17">
      <formula1>"זכר,נקבה"</formula1>
    </dataValidation>
    <dataValidation type="list" allowBlank="1" showInputMessage="1" showErrorMessage="1" sqref="C18:D18">
      <formula1>"כן, לא"</formula1>
    </dataValidation>
    <dataValidation type="list" operator="greaterThan" allowBlank="1" showInputMessage="1" showErrorMessage="1" errorTitle="פורמט הזנה לא תקין" error="יש להזין תאריך בפורמט של _x000a_DD/MM/YYYY" sqref="D15">
      <formula1>"כן, לא"</formula1>
    </dataValidation>
    <dataValidation operator="greaterThan" allowBlank="1" showInputMessage="1" showErrorMessage="1" errorTitle="פורמט הזנה לא תקין" error="יש להזין תאריך בפורמט של _x000a_DD/MM/YYYY" sqref="E63:F63 C15"/>
    <dataValidation operator="greaterThan" allowBlank="1" showInputMessage="1" showErrorMessage="1" errorTitle="סכום הלוואה כפול" error="אפשר להכניס סכום הלוואה מקורי או סכום הלוואה נכון להיום. הכנסת להלוואה אחת, שני סכומים._x000a_להמשך, לחץ escape ומחק יתרת הלוואה נכון להיום." sqref="C27:F27"/>
    <dataValidation allowBlank="1" showInputMessage="1" showErrorMessage="1" errorTitle="לא ניתן לרכוש כיסוי ריסק" error="גיל כניסה מקסימלי לריסק -65" sqref="C21"/>
    <dataValidation operator="greaterThan" allowBlank="1" showInputMessage="1" showErrorMessage="1" errorTitle="לא ניתן לרכוש כיסוי ריסק/נכות" error="גיל כניסה מקסימלי לריסק - 65, גיל תום מקסימלי 80_x000a_גיל כניסה מקסימלי לנכות - 64,_x000a_גיל תום מקסימלי לנכות-70" sqref="C16:D16"/>
    <dataValidation allowBlank="1" showInputMessage="1" showErrorMessage="1" errorTitle="אחוז ריבית שהוזן אינו תקין" error="ניתן להזין אחוז ריבית בשיעור 3.5%-6.5%  בהתאם לאחוז הריבית שקיבל מהבנק על הלוואה מסוג ריבית קבועה/משתנה בלבד. אחרת חובה להשאיר את ברירת המחדל 6.5%.  " sqref="C33:F33"/>
    <dataValidation type="date" operator="greaterThan" showInputMessage="1" showErrorMessage="1" errorTitle="פורמט הזנה לא תקין" error="יש להזין תאריך בפורמט של _x000a_DD/MM/YYYY" sqref="C19">
      <formula1>3654</formula1>
    </dataValidation>
    <dataValidation type="whole" operator="greaterThanOrEqual" allowBlank="1" showInputMessage="1" showErrorMessage="1" error="סכום ביטוח מבנה נמוך מסכום ביטוח מינימלי עבור שטח הנכס שהוזן" sqref="F30">
      <formula1>C29*4800-C30-D30-E30</formula1>
    </dataValidation>
    <dataValidation operator="greaterThanOrEqual" allowBlank="1" showInputMessage="1" showErrorMessage="1" error="סכום ביטוח מבנה נמוך מסכום ביטוח מינימלי עבור שטח הנכס שהוזן" sqref="C30"/>
    <dataValidation operator="greaterThanOrEqual" allowBlank="1" showInputMessage="1" showErrorMessage="1" error="סכום ביטוח מבנה נמוך מסכום ביטוח מינימלי עבור שטח הנכס שהוזן_x000a_" sqref="D30"/>
    <dataValidation type="whole" operator="greaterThanOrEqual" allowBlank="1" showInputMessage="1" showErrorMessage="1" error="סכום ביטוח מבנה נמוך מסכום ביטוח מינימלי עבור שטח הנכס שהוזן" sqref="E30">
      <formula1>C29*4800-C30-D30-F30</formula1>
    </dataValidation>
    <dataValidation allowBlank="1" showInputMessage="1" showErrorMessage="1" error="סכום ביטוח מבנה נמוך מסכום ביטוח מינימלי עבור שטח הנכס שהוזן" sqref="C29:F29"/>
    <dataValidation type="list" allowBlank="1" showInputMessage="1" showErrorMessage="1" sqref="C32:F32">
      <formula1>"קבועה,משתנה"</formula1>
    </dataValidation>
    <dataValidation operator="lessThan" allowBlank="1" showInputMessage="1" showErrorMessage="1" errorTitle="סכום ביטוח מקסימלי 500,000 ש&quot;ח" promptTitle="סכום ביטוח מקסימלי 500,000 ש&quot;ח" sqref="C34"/>
    <dataValidation type="whole" allowBlank="1" showInputMessage="1" showErrorMessage="1" errorTitle="לא ניתן לרכוש כיסוי ריסק/נכות" error="תקופת הלוואת משכנתא לא יכולה להיות גדולה מ-15" sqref="F28">
      <formula1>5</formula1>
      <formula2>15</formula2>
    </dataValidation>
    <dataValidation type="whole" allowBlank="1" showInputMessage="1" showErrorMessage="1" errorTitle="לא ניתן לרכוש כיסוי ריסק/נכות" error="תקופת הלוואת משכנתא לא יכולה להיות גדולה מ-15_x000a_" sqref="C28 D28 E28">
      <formula1>5</formula1>
      <formula2>15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34" fitToHeight="2" orientation="portrait" r:id="rId1"/>
  <rowBreaks count="2" manualBreakCount="2">
    <brk id="37" max="16383" man="1"/>
    <brk id="54" max="16383" man="1"/>
  </rowBreaks>
  <colBreaks count="1" manualBreakCount="1">
    <brk id="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63"/>
  <sheetViews>
    <sheetView rightToLeft="1" zoomScale="85" zoomScaleNormal="85" workbookViewId="0">
      <selection activeCell="D14" sqref="D14"/>
    </sheetView>
  </sheetViews>
  <sheetFormatPr defaultColWidth="9.109375" defaultRowHeight="13.2" x14ac:dyDescent="0.25"/>
  <cols>
    <col min="1" max="1" width="7.6640625" style="24" customWidth="1"/>
    <col min="2" max="2" width="13.109375" style="24" customWidth="1"/>
    <col min="3" max="3" width="18" style="24" customWidth="1"/>
    <col min="4" max="4" width="10.33203125" style="24" bestFit="1" customWidth="1"/>
    <col min="5" max="5" width="13.5546875" style="24" customWidth="1"/>
    <col min="6" max="6" width="16.5546875" style="24" customWidth="1"/>
    <col min="7" max="7" width="8.109375" style="24" customWidth="1"/>
    <col min="8" max="8" width="13.33203125" style="24" customWidth="1"/>
    <col min="9" max="9" width="17.33203125" style="24" customWidth="1"/>
    <col min="10" max="10" width="9" style="24" customWidth="1"/>
    <col min="11" max="11" width="9.88671875" style="24" bestFit="1" customWidth="1"/>
    <col min="12" max="12" width="17.88671875" style="24" customWidth="1"/>
    <col min="13" max="13" width="9" style="24" customWidth="1"/>
    <col min="14" max="14" width="9.109375" style="24" hidden="1" customWidth="1"/>
    <col min="15" max="16384" width="9.109375" style="24"/>
  </cols>
  <sheetData>
    <row r="1" spans="1:13" ht="15.6" x14ac:dyDescent="0.3">
      <c r="A1" s="253" t="s">
        <v>14</v>
      </c>
      <c r="B1" s="254"/>
      <c r="C1" s="254"/>
      <c r="D1" s="254"/>
      <c r="E1" s="254"/>
      <c r="F1" s="254"/>
      <c r="G1" s="254"/>
      <c r="H1" s="254"/>
      <c r="I1" s="254"/>
    </row>
    <row r="2" spans="1:13" x14ac:dyDescent="0.25">
      <c r="A2" s="28"/>
      <c r="B2" s="19"/>
      <c r="F2" s="19"/>
      <c r="G2" s="19"/>
      <c r="H2" s="19"/>
      <c r="I2" s="19"/>
      <c r="J2" s="19"/>
      <c r="K2" s="19"/>
      <c r="L2" s="19"/>
    </row>
    <row r="3" spans="1:13" x14ac:dyDescent="0.25">
      <c r="A3" s="255" t="s">
        <v>16</v>
      </c>
      <c r="B3" s="256"/>
      <c r="C3" s="256"/>
      <c r="D3" s="79">
        <f>'גליון הזנה'!C27</f>
        <v>200000</v>
      </c>
      <c r="F3" s="19"/>
      <c r="G3" s="19"/>
      <c r="H3" s="19"/>
      <c r="I3" s="29"/>
      <c r="J3" s="19"/>
      <c r="K3" s="19"/>
    </row>
    <row r="4" spans="1:13" x14ac:dyDescent="0.25">
      <c r="A4" s="7" t="s">
        <v>17</v>
      </c>
      <c r="B4" s="8"/>
      <c r="C4" s="8"/>
      <c r="D4" s="80">
        <f>IF('גליון הזנה'!$C$32="קבועה",'גליון הזנה'!C33,'גליון הזנה'!C33+2.5%)</f>
        <v>0.02</v>
      </c>
      <c r="F4" s="19"/>
      <c r="G4" s="19"/>
      <c r="H4" s="19"/>
      <c r="I4" s="27"/>
      <c r="J4" s="30"/>
      <c r="K4" s="30"/>
    </row>
    <row r="5" spans="1:13" x14ac:dyDescent="0.25">
      <c r="A5" s="10" t="s">
        <v>18</v>
      </c>
      <c r="B5" s="11"/>
      <c r="C5" s="11"/>
      <c r="D5" s="81">
        <f>'גליון הזנה'!C28</f>
        <v>15</v>
      </c>
      <c r="F5" s="19"/>
      <c r="G5" s="19"/>
      <c r="H5" s="19"/>
      <c r="I5" s="31"/>
      <c r="J5" s="32"/>
      <c r="K5" s="32"/>
    </row>
    <row r="6" spans="1:13" x14ac:dyDescent="0.25">
      <c r="A6" s="13" t="s">
        <v>19</v>
      </c>
      <c r="B6" s="14"/>
      <c r="C6" s="14"/>
      <c r="D6" s="82">
        <f>'גליון הזנה'!D27</f>
        <v>0</v>
      </c>
      <c r="F6" s="19"/>
      <c r="G6" s="19"/>
      <c r="H6" s="19"/>
      <c r="I6" s="31"/>
      <c r="J6" s="32"/>
      <c r="K6" s="32"/>
    </row>
    <row r="7" spans="1:13" x14ac:dyDescent="0.25">
      <c r="A7" s="16" t="s">
        <v>20</v>
      </c>
      <c r="B7" s="17"/>
      <c r="C7" s="17"/>
      <c r="D7" s="83">
        <f>IF('גליון הזנה'!$D$32="קבועה",'גליון הזנה'!D33,'גליון הזנה'!D33+2.5%)</f>
        <v>2.5000000000000001E-2</v>
      </c>
      <c r="F7" s="19"/>
      <c r="G7" s="19"/>
      <c r="H7" s="19"/>
      <c r="I7" s="27"/>
      <c r="J7" s="32"/>
      <c r="K7" s="32"/>
    </row>
    <row r="8" spans="1:13" x14ac:dyDescent="0.25">
      <c r="A8" s="21" t="s">
        <v>21</v>
      </c>
      <c r="B8" s="22"/>
      <c r="C8" s="22"/>
      <c r="D8" s="84">
        <f>'גליון הזנה'!D28</f>
        <v>0</v>
      </c>
      <c r="F8" s="19"/>
      <c r="G8" s="19"/>
      <c r="H8" s="19"/>
    </row>
    <row r="9" spans="1:13" x14ac:dyDescent="0.25">
      <c r="A9" s="25" t="s">
        <v>24</v>
      </c>
      <c r="B9" s="26"/>
      <c r="C9" s="26"/>
      <c r="D9" s="6">
        <f>'גליון הזנה'!E27</f>
        <v>0</v>
      </c>
      <c r="F9" s="19"/>
      <c r="G9" s="20"/>
      <c r="H9" s="19"/>
      <c r="I9" s="32"/>
      <c r="K9" s="97"/>
      <c r="L9" s="97"/>
      <c r="M9" s="98"/>
    </row>
    <row r="10" spans="1:13" x14ac:dyDescent="0.25">
      <c r="A10" s="7" t="s">
        <v>25</v>
      </c>
      <c r="B10" s="8"/>
      <c r="C10" s="8"/>
      <c r="D10" s="9">
        <f>IF('גליון הזנה'!$E$32="קבועה",'גליון הזנה'!E33,'גליון הזנה'!E33+2.5%)</f>
        <v>0</v>
      </c>
    </row>
    <row r="11" spans="1:13" x14ac:dyDescent="0.25">
      <c r="A11" s="10" t="s">
        <v>26</v>
      </c>
      <c r="B11" s="11"/>
      <c r="C11" s="11"/>
      <c r="D11" s="12">
        <f>'גליון הזנה'!E28</f>
        <v>0</v>
      </c>
      <c r="M11" s="38"/>
    </row>
    <row r="12" spans="1:13" ht="13.2" customHeight="1" x14ac:dyDescent="0.25">
      <c r="A12" s="13" t="s">
        <v>27</v>
      </c>
      <c r="B12" s="14"/>
      <c r="C12" s="14"/>
      <c r="D12" s="15">
        <f>'גליון הזנה'!F27</f>
        <v>0</v>
      </c>
      <c r="M12" s="38"/>
    </row>
    <row r="13" spans="1:13" ht="13.2" customHeight="1" x14ac:dyDescent="0.25">
      <c r="A13" s="16" t="s">
        <v>28</v>
      </c>
      <c r="B13" s="17"/>
      <c r="C13" s="17"/>
      <c r="D13" s="18">
        <f>IF('גליון הזנה'!$F$32="קבועה",'גליון הזנה'!F33,'גליון הזנה'!F33+2.5%)</f>
        <v>0</v>
      </c>
      <c r="M13" s="87"/>
    </row>
    <row r="14" spans="1:13" ht="13.2" customHeight="1" x14ac:dyDescent="0.25">
      <c r="A14" s="21" t="s">
        <v>29</v>
      </c>
      <c r="B14" s="22"/>
      <c r="C14" s="22"/>
      <c r="D14" s="23">
        <f>'גליון הזנה'!F28</f>
        <v>0</v>
      </c>
      <c r="M14" s="38"/>
    </row>
    <row r="15" spans="1:13" ht="13.2" customHeight="1" x14ac:dyDescent="0.25">
      <c r="D15" s="33"/>
      <c r="E15" s="33"/>
      <c r="F15" s="33"/>
      <c r="G15" s="33"/>
      <c r="H15" s="33"/>
    </row>
    <row r="16" spans="1:13" ht="13.8" thickBot="1" x14ac:dyDescent="0.3"/>
    <row r="17" spans="1:14" x14ac:dyDescent="0.25">
      <c r="A17" s="257" t="s">
        <v>1</v>
      </c>
      <c r="B17" s="263" t="s">
        <v>0</v>
      </c>
      <c r="C17" s="259" t="s">
        <v>22</v>
      </c>
      <c r="D17" s="242" t="s">
        <v>1</v>
      </c>
      <c r="E17" s="246" t="s">
        <v>0</v>
      </c>
      <c r="F17" s="244" t="s">
        <v>23</v>
      </c>
      <c r="G17" s="261" t="s">
        <v>1</v>
      </c>
      <c r="H17" s="248" t="s">
        <v>0</v>
      </c>
      <c r="I17" s="251" t="s">
        <v>30</v>
      </c>
      <c r="J17" s="242" t="s">
        <v>1</v>
      </c>
      <c r="K17" s="246" t="s">
        <v>0</v>
      </c>
      <c r="L17" s="244" t="s">
        <v>31</v>
      </c>
    </row>
    <row r="18" spans="1:14" ht="15.6" x14ac:dyDescent="0.3">
      <c r="A18" s="258"/>
      <c r="B18" s="264" t="s">
        <v>0</v>
      </c>
      <c r="C18" s="260"/>
      <c r="D18" s="243"/>
      <c r="E18" s="247"/>
      <c r="F18" s="245"/>
      <c r="G18" s="262"/>
      <c r="H18" s="249"/>
      <c r="I18" s="252"/>
      <c r="J18" s="243"/>
      <c r="K18" s="250"/>
      <c r="L18" s="245"/>
      <c r="M18" s="34"/>
      <c r="N18" s="35" t="s">
        <v>10</v>
      </c>
    </row>
    <row r="19" spans="1:14" x14ac:dyDescent="0.25">
      <c r="A19" s="107">
        <f>D5</f>
        <v>15</v>
      </c>
      <c r="B19" s="112">
        <f>IFERROR(1-((1+$D$4)^($D$5-A19) -1)/((1+$D$4)^$D$5-1),0)</f>
        <v>1</v>
      </c>
      <c r="C19" s="110">
        <f>B19*$D$3</f>
        <v>200000</v>
      </c>
      <c r="D19" s="88">
        <f>D8</f>
        <v>0</v>
      </c>
      <c r="E19" s="86">
        <f>IFERROR(1-((1+$D$7)^($D$8-D19) -1)/((1+$D$7)^$D$8-1),0)</f>
        <v>0</v>
      </c>
      <c r="F19" s="89">
        <f>E19*$D$6</f>
        <v>0</v>
      </c>
      <c r="G19" s="115">
        <f>D11</f>
        <v>0</v>
      </c>
      <c r="H19" s="85">
        <f>IFERROR(1-((1+$D$10)^($D$11-G19) -1)/((1+$D$10)^$D$11-1),0)</f>
        <v>0</v>
      </c>
      <c r="I19" s="93">
        <f>H19*$D$9</f>
        <v>0</v>
      </c>
      <c r="J19" s="118">
        <f>D14</f>
        <v>0</v>
      </c>
      <c r="K19" s="86">
        <f>IFERROR(1-((1+$D$13)^($D$14-J19) -1)/((1+$D$13)^$D$14-1),0)</f>
        <v>0</v>
      </c>
      <c r="L19" s="89">
        <f>K19*$D$12</f>
        <v>0</v>
      </c>
      <c r="M19" s="2"/>
      <c r="N19" s="3">
        <f>J4</f>
        <v>0</v>
      </c>
    </row>
    <row r="20" spans="1:14" x14ac:dyDescent="0.25">
      <c r="A20" s="108">
        <f t="shared" ref="A20:A58" si="0">IF(A19&lt;1,0,A19-1)</f>
        <v>14</v>
      </c>
      <c r="B20" s="113">
        <f t="shared" ref="B20:B58" si="1">IFERROR(1-((1+$D$4)^($D$5-A20) -1)/((1+$D$4)^$D$5-1),0)</f>
        <v>0.94217452774975574</v>
      </c>
      <c r="C20" s="111">
        <f>B20*$D$3*IF(A20&lt;='גליון הזנה'!$C$28,1,0)</f>
        <v>188434.90554995116</v>
      </c>
      <c r="D20" s="90">
        <f>IF(D19&lt;1,0,D19-1)</f>
        <v>0</v>
      </c>
      <c r="E20" s="86">
        <f t="shared" ref="E20:E58" si="2">IFERROR(1-((1+$D$7)^($D$8-D20) -1)/((1+$D$7)^$D$8-1),0)</f>
        <v>0</v>
      </c>
      <c r="F20" s="91">
        <f>E20*$D$6*IF(D20&lt;='גליון הזנה'!$D$28,1,0)</f>
        <v>0</v>
      </c>
      <c r="G20" s="116">
        <f>IF(G19&lt;1,0,G19-1)</f>
        <v>0</v>
      </c>
      <c r="H20" s="85">
        <f t="shared" ref="H20:H58" si="3">IFERROR(1-((1+$D$10)^($D$11-G20) -1)/((1+$D$10)^$D$11-1),0)</f>
        <v>0</v>
      </c>
      <c r="I20" s="94">
        <f>H20*$D$9*IF(G20&lt;='גליון הזנה'!$E$28,1,0)</f>
        <v>0</v>
      </c>
      <c r="J20" s="119">
        <f>IF(J19&lt;1,0,J19-1)</f>
        <v>0</v>
      </c>
      <c r="K20" s="86">
        <f t="shared" ref="K20:K58" si="4">IFERROR(1-((1+$D$13)^($D$14-J20) -1)/((1+$D$13)^$D$14-1),0)</f>
        <v>0</v>
      </c>
      <c r="L20" s="91">
        <f>K20*$D$12*IF(J20&lt;='גליון הזנה'!$F$28,1,0)</f>
        <v>0</v>
      </c>
      <c r="M20" s="2"/>
      <c r="N20" s="4">
        <f>J5</f>
        <v>0</v>
      </c>
    </row>
    <row r="21" spans="1:14" x14ac:dyDescent="0.25">
      <c r="A21" s="108">
        <f t="shared" si="0"/>
        <v>13</v>
      </c>
      <c r="B21" s="113">
        <f t="shared" si="1"/>
        <v>0.88319254605450681</v>
      </c>
      <c r="C21" s="111">
        <f>B21*$D$3*IF(A21&lt;='גליון הזנה'!$C$28,1,0)</f>
        <v>176638.50921090136</v>
      </c>
      <c r="D21" s="90">
        <f t="shared" ref="D21:D58" si="5">IF(D20&lt;1,0,D20-1)</f>
        <v>0</v>
      </c>
      <c r="E21" s="86">
        <f t="shared" si="2"/>
        <v>0</v>
      </c>
      <c r="F21" s="91">
        <f>E21*$D$6*IF(D21&lt;='גליון הזנה'!$D$28,1,0)</f>
        <v>0</v>
      </c>
      <c r="G21" s="116">
        <f t="shared" ref="G21:G58" si="6">IF(G20&lt;1,0,G20-1)</f>
        <v>0</v>
      </c>
      <c r="H21" s="85">
        <f t="shared" si="3"/>
        <v>0</v>
      </c>
      <c r="I21" s="94">
        <f>H21*$D$9*IF(G21&lt;='גליון הזנה'!$E$28,1,0)</f>
        <v>0</v>
      </c>
      <c r="J21" s="119">
        <f t="shared" ref="J21:J58" si="7">IF(J20&lt;1,0,J20-1)</f>
        <v>0</v>
      </c>
      <c r="K21" s="86">
        <f t="shared" si="4"/>
        <v>0</v>
      </c>
      <c r="L21" s="91">
        <f>K21*$D$12*IF(J21&lt;='גליון הזנה'!$F$28,1,0)</f>
        <v>0</v>
      </c>
      <c r="M21" s="2"/>
      <c r="N21" s="4">
        <f>$J$6</f>
        <v>0</v>
      </c>
    </row>
    <row r="22" spans="1:14" x14ac:dyDescent="0.25">
      <c r="A22" s="108">
        <f t="shared" si="0"/>
        <v>12</v>
      </c>
      <c r="B22" s="113">
        <f t="shared" si="1"/>
        <v>0.82303092472535289</v>
      </c>
      <c r="C22" s="111">
        <f>B22*$D$3*IF(A22&lt;='גליון הזנה'!$C$28,1,0)</f>
        <v>164606.18494507056</v>
      </c>
      <c r="D22" s="90">
        <f t="shared" si="5"/>
        <v>0</v>
      </c>
      <c r="E22" s="86">
        <f t="shared" si="2"/>
        <v>0</v>
      </c>
      <c r="F22" s="91">
        <f>E22*$D$6*IF(D22&lt;='גליון הזנה'!$D$28,1,0)</f>
        <v>0</v>
      </c>
      <c r="G22" s="116">
        <f t="shared" si="6"/>
        <v>0</v>
      </c>
      <c r="H22" s="85">
        <f t="shared" si="3"/>
        <v>0</v>
      </c>
      <c r="I22" s="94">
        <f>H22*$D$9*IF(G22&lt;='גליון הזנה'!$E$28,1,0)</f>
        <v>0</v>
      </c>
      <c r="J22" s="119">
        <f t="shared" si="7"/>
        <v>0</v>
      </c>
      <c r="K22" s="86">
        <f t="shared" si="4"/>
        <v>0</v>
      </c>
      <c r="L22" s="91">
        <f>K22*$D$12*IF(J22&lt;='גליון הזנה'!$F$28,1,0)</f>
        <v>0</v>
      </c>
      <c r="M22" s="2"/>
      <c r="N22" s="4">
        <f t="shared" ref="N22:N58" si="8">$J$7</f>
        <v>0</v>
      </c>
    </row>
    <row r="23" spans="1:14" x14ac:dyDescent="0.25">
      <c r="A23" s="108">
        <f t="shared" si="0"/>
        <v>11</v>
      </c>
      <c r="B23" s="113">
        <f t="shared" si="1"/>
        <v>0.76166607096961569</v>
      </c>
      <c r="C23" s="111">
        <f>B23*$D$3*IF(A23&lt;='גליון הזנה'!$C$28,1,0)</f>
        <v>152333.21419392314</v>
      </c>
      <c r="D23" s="90">
        <f t="shared" si="5"/>
        <v>0</v>
      </c>
      <c r="E23" s="86">
        <f t="shared" si="2"/>
        <v>0</v>
      </c>
      <c r="F23" s="91">
        <f>E23*$D$6*IF(D23&lt;='גליון הזנה'!$D$28,1,0)</f>
        <v>0</v>
      </c>
      <c r="G23" s="116">
        <f t="shared" si="6"/>
        <v>0</v>
      </c>
      <c r="H23" s="85">
        <f t="shared" si="3"/>
        <v>0</v>
      </c>
      <c r="I23" s="94">
        <f>H23*$D$9*IF(G23&lt;='גליון הזנה'!$E$28,1,0)</f>
        <v>0</v>
      </c>
      <c r="J23" s="119">
        <f t="shared" si="7"/>
        <v>0</v>
      </c>
      <c r="K23" s="86">
        <f t="shared" si="4"/>
        <v>0</v>
      </c>
      <c r="L23" s="91">
        <f>K23*$D$12*IF(J23&lt;='גליון הזנה'!$F$28,1,0)</f>
        <v>0</v>
      </c>
      <c r="M23" s="2"/>
      <c r="N23" s="4">
        <f t="shared" si="8"/>
        <v>0</v>
      </c>
    </row>
    <row r="24" spans="1:14" x14ac:dyDescent="0.25">
      <c r="A24" s="108">
        <f t="shared" si="0"/>
        <v>10</v>
      </c>
      <c r="B24" s="113">
        <f t="shared" si="1"/>
        <v>0.69907392013876368</v>
      </c>
      <c r="C24" s="111">
        <f>B24*$D$3*IF(A24&lt;='גליון הזנה'!$C$28,1,0)</f>
        <v>139814.78402775273</v>
      </c>
      <c r="D24" s="90">
        <f t="shared" si="5"/>
        <v>0</v>
      </c>
      <c r="E24" s="86">
        <f t="shared" si="2"/>
        <v>0</v>
      </c>
      <c r="F24" s="91">
        <f>E24*$D$6*IF(D24&lt;='גליון הזנה'!$D$28,1,0)</f>
        <v>0</v>
      </c>
      <c r="G24" s="116">
        <f t="shared" si="6"/>
        <v>0</v>
      </c>
      <c r="H24" s="85">
        <f t="shared" si="3"/>
        <v>0</v>
      </c>
      <c r="I24" s="94">
        <f>H24*$D$9*IF(G24&lt;='גליון הזנה'!$E$28,1,0)</f>
        <v>0</v>
      </c>
      <c r="J24" s="119">
        <f t="shared" si="7"/>
        <v>0</v>
      </c>
      <c r="K24" s="86">
        <f t="shared" si="4"/>
        <v>0</v>
      </c>
      <c r="L24" s="91">
        <f>K24*$D$12*IF(J24&lt;='גליון הזנה'!$F$28,1,0)</f>
        <v>0</v>
      </c>
      <c r="M24" s="2"/>
      <c r="N24" s="4">
        <f t="shared" si="8"/>
        <v>0</v>
      </c>
    </row>
    <row r="25" spans="1:14" x14ac:dyDescent="0.25">
      <c r="A25" s="108">
        <f t="shared" si="0"/>
        <v>9</v>
      </c>
      <c r="B25" s="113">
        <f t="shared" si="1"/>
        <v>0.6352299262912946</v>
      </c>
      <c r="C25" s="111">
        <f>B25*$D$3*IF(A25&lt;='גליון הזנה'!$C$28,1,0)</f>
        <v>127045.98525825892</v>
      </c>
      <c r="D25" s="90">
        <f t="shared" si="5"/>
        <v>0</v>
      </c>
      <c r="E25" s="86">
        <f t="shared" si="2"/>
        <v>0</v>
      </c>
      <c r="F25" s="91">
        <f>E25*$D$6*IF(D25&lt;='גליון הזנה'!$D$28,1,0)</f>
        <v>0</v>
      </c>
      <c r="G25" s="116">
        <f t="shared" si="6"/>
        <v>0</v>
      </c>
      <c r="H25" s="85">
        <f t="shared" si="3"/>
        <v>0</v>
      </c>
      <c r="I25" s="94">
        <f>H25*$D$9*IF(G25&lt;='גליון הזנה'!$E$28,1,0)</f>
        <v>0</v>
      </c>
      <c r="J25" s="119">
        <f t="shared" si="7"/>
        <v>0</v>
      </c>
      <c r="K25" s="86">
        <f t="shared" si="4"/>
        <v>0</v>
      </c>
      <c r="L25" s="91">
        <f>K25*$D$12*IF(J25&lt;='גליון הזנה'!$F$28,1,0)</f>
        <v>0</v>
      </c>
      <c r="M25" s="2"/>
      <c r="N25" s="4">
        <f t="shared" si="8"/>
        <v>0</v>
      </c>
    </row>
    <row r="26" spans="1:14" x14ac:dyDescent="0.25">
      <c r="A26" s="108">
        <f t="shared" si="0"/>
        <v>8</v>
      </c>
      <c r="B26" s="113">
        <f t="shared" si="1"/>
        <v>0.57010905256687705</v>
      </c>
      <c r="C26" s="111">
        <f>B26*$D$3*IF(A26&lt;='גליון הזנה'!$C$28,1,0)</f>
        <v>114021.81051337541</v>
      </c>
      <c r="D26" s="90">
        <f t="shared" si="5"/>
        <v>0</v>
      </c>
      <c r="E26" s="86">
        <f t="shared" si="2"/>
        <v>0</v>
      </c>
      <c r="F26" s="91">
        <f>E26*$D$6*IF(D26&lt;='גליון הזנה'!$D$28,1,0)</f>
        <v>0</v>
      </c>
      <c r="G26" s="116">
        <f t="shared" si="6"/>
        <v>0</v>
      </c>
      <c r="H26" s="85">
        <f t="shared" si="3"/>
        <v>0</v>
      </c>
      <c r="I26" s="94">
        <f>H26*$D$9*IF(G26&lt;='גליון הזנה'!$E$28,1,0)</f>
        <v>0</v>
      </c>
      <c r="J26" s="119">
        <f t="shared" si="7"/>
        <v>0</v>
      </c>
      <c r="K26" s="86">
        <f t="shared" si="4"/>
        <v>0</v>
      </c>
      <c r="L26" s="91">
        <f>K26*$D$12*IF(J26&lt;='גליון הזנה'!$F$28,1,0)</f>
        <v>0</v>
      </c>
      <c r="M26" s="2"/>
      <c r="N26" s="4">
        <f t="shared" si="8"/>
        <v>0</v>
      </c>
    </row>
    <row r="27" spans="1:14" x14ac:dyDescent="0.25">
      <c r="A27" s="108">
        <f t="shared" si="0"/>
        <v>7</v>
      </c>
      <c r="B27" s="113">
        <f t="shared" si="1"/>
        <v>0.50368576136797016</v>
      </c>
      <c r="C27" s="111">
        <f>B27*$D$3*IF(A27&lt;='גליון הזנה'!$C$28,1,0)</f>
        <v>100737.15227359404</v>
      </c>
      <c r="D27" s="90">
        <f t="shared" si="5"/>
        <v>0</v>
      </c>
      <c r="E27" s="86">
        <f t="shared" si="2"/>
        <v>0</v>
      </c>
      <c r="F27" s="91">
        <f>E27*$D$6*IF(D27&lt;='גליון הזנה'!$D$28,1,0)</f>
        <v>0</v>
      </c>
      <c r="G27" s="116">
        <f t="shared" si="6"/>
        <v>0</v>
      </c>
      <c r="H27" s="85">
        <f t="shared" si="3"/>
        <v>0</v>
      </c>
      <c r="I27" s="94">
        <f>H27*$D$9*IF(G27&lt;='גליון הזנה'!$E$28,1,0)</f>
        <v>0</v>
      </c>
      <c r="J27" s="119">
        <f t="shared" si="7"/>
        <v>0</v>
      </c>
      <c r="K27" s="86">
        <f t="shared" si="4"/>
        <v>0</v>
      </c>
      <c r="L27" s="91">
        <f>K27*$D$12*IF(J27&lt;='גליון הזנה'!$F$28,1,0)</f>
        <v>0</v>
      </c>
      <c r="M27" s="2"/>
      <c r="N27" s="4">
        <f t="shared" si="8"/>
        <v>0</v>
      </c>
    </row>
    <row r="28" spans="1:14" x14ac:dyDescent="0.25">
      <c r="A28" s="108">
        <f t="shared" si="0"/>
        <v>6</v>
      </c>
      <c r="B28" s="113">
        <f t="shared" si="1"/>
        <v>0.43593400434508534</v>
      </c>
      <c r="C28" s="111">
        <f>B28*$D$3*IF(A28&lt;='גליון הזנה'!$C$28,1,0)</f>
        <v>87186.800869017068</v>
      </c>
      <c r="D28" s="90">
        <f t="shared" si="5"/>
        <v>0</v>
      </c>
      <c r="E28" s="86">
        <f t="shared" si="2"/>
        <v>0</v>
      </c>
      <c r="F28" s="91">
        <f>E28*$D$6*IF(D28&lt;='גליון הזנה'!$D$28,1,0)</f>
        <v>0</v>
      </c>
      <c r="G28" s="116">
        <f t="shared" si="6"/>
        <v>0</v>
      </c>
      <c r="H28" s="85">
        <f t="shared" si="3"/>
        <v>0</v>
      </c>
      <c r="I28" s="94">
        <f>H28*$D$9*IF(G28&lt;='גליון הזנה'!$E$28,1,0)</f>
        <v>0</v>
      </c>
      <c r="J28" s="119">
        <f t="shared" si="7"/>
        <v>0</v>
      </c>
      <c r="K28" s="86">
        <f t="shared" si="4"/>
        <v>0</v>
      </c>
      <c r="L28" s="91">
        <f>K28*$D$12*IF(J28&lt;='גליון הזנה'!$F$28,1,0)</f>
        <v>0</v>
      </c>
      <c r="M28" s="2"/>
      <c r="N28" s="4">
        <f t="shared" si="8"/>
        <v>0</v>
      </c>
    </row>
    <row r="29" spans="1:14" x14ac:dyDescent="0.25">
      <c r="A29" s="108">
        <f t="shared" si="0"/>
        <v>5</v>
      </c>
      <c r="B29" s="113">
        <f t="shared" si="1"/>
        <v>0.36682721218174263</v>
      </c>
      <c r="C29" s="111">
        <f>B29*$D$3*IF(A29&lt;='גליון הזנה'!$C$28,1,0)</f>
        <v>73365.44243634853</v>
      </c>
      <c r="D29" s="90">
        <f t="shared" si="5"/>
        <v>0</v>
      </c>
      <c r="E29" s="86">
        <f t="shared" si="2"/>
        <v>0</v>
      </c>
      <c r="F29" s="91">
        <f>E29*$D$6*IF(D29&lt;='גליון הזנה'!$D$28,1,0)</f>
        <v>0</v>
      </c>
      <c r="G29" s="116">
        <f t="shared" si="6"/>
        <v>0</v>
      </c>
      <c r="H29" s="85">
        <f t="shared" si="3"/>
        <v>0</v>
      </c>
      <c r="I29" s="94">
        <f>H29*$D$9*IF(G29&lt;='גליון הזנה'!$E$28,1,0)</f>
        <v>0</v>
      </c>
      <c r="J29" s="119">
        <f t="shared" si="7"/>
        <v>0</v>
      </c>
      <c r="K29" s="86">
        <f t="shared" si="4"/>
        <v>0</v>
      </c>
      <c r="L29" s="91">
        <f>K29*$D$12*IF(J29&lt;='גליון הזנה'!$F$28,1,0)</f>
        <v>0</v>
      </c>
      <c r="M29" s="2"/>
      <c r="N29" s="4">
        <f t="shared" si="8"/>
        <v>0</v>
      </c>
    </row>
    <row r="30" spans="1:14" x14ac:dyDescent="0.25">
      <c r="A30" s="108">
        <f t="shared" si="0"/>
        <v>4</v>
      </c>
      <c r="B30" s="113">
        <f t="shared" si="1"/>
        <v>0.29633828417513408</v>
      </c>
      <c r="C30" s="111">
        <f>B30*$D$3*IF(A30&lt;='גליון הזנה'!$C$28,1,0)</f>
        <v>59267.656835026813</v>
      </c>
      <c r="D30" s="90">
        <f t="shared" si="5"/>
        <v>0</v>
      </c>
      <c r="E30" s="86">
        <f t="shared" si="2"/>
        <v>0</v>
      </c>
      <c r="F30" s="91">
        <f>E30*$D$6*IF(D30&lt;='גליון הזנה'!$D$28,1,0)</f>
        <v>0</v>
      </c>
      <c r="G30" s="116">
        <f t="shared" si="6"/>
        <v>0</v>
      </c>
      <c r="H30" s="85">
        <f t="shared" si="3"/>
        <v>0</v>
      </c>
      <c r="I30" s="94">
        <f>H30*$D$9*IF(G30&lt;='גליון הזנה'!$E$28,1,0)</f>
        <v>0</v>
      </c>
      <c r="J30" s="119">
        <f t="shared" si="7"/>
        <v>0</v>
      </c>
      <c r="K30" s="86">
        <f t="shared" si="4"/>
        <v>0</v>
      </c>
      <c r="L30" s="91">
        <f>K30*$D$12*IF(J30&lt;='גליון הזנה'!$F$28,1,0)</f>
        <v>0</v>
      </c>
      <c r="M30" s="2"/>
      <c r="N30" s="4">
        <f t="shared" si="8"/>
        <v>0</v>
      </c>
    </row>
    <row r="31" spans="1:14" x14ac:dyDescent="0.25">
      <c r="A31" s="108">
        <f t="shared" si="0"/>
        <v>3</v>
      </c>
      <c r="B31" s="113">
        <f t="shared" si="1"/>
        <v>0.22443957760839195</v>
      </c>
      <c r="C31" s="111">
        <f>B31*$D$3*IF(A31&lt;='גליון הזנה'!$C$28,1,0)</f>
        <v>44887.915521678391</v>
      </c>
      <c r="D31" s="90">
        <f t="shared" si="5"/>
        <v>0</v>
      </c>
      <c r="E31" s="86">
        <f t="shared" si="2"/>
        <v>0</v>
      </c>
      <c r="F31" s="91">
        <f>E31*$D$6*IF(D31&lt;='גליון הזנה'!$D$28,1,0)</f>
        <v>0</v>
      </c>
      <c r="G31" s="116">
        <f t="shared" si="6"/>
        <v>0</v>
      </c>
      <c r="H31" s="85">
        <f t="shared" si="3"/>
        <v>0</v>
      </c>
      <c r="I31" s="94">
        <f>H31*$D$9*IF(G31&lt;='גליון הזנה'!$E$28,1,0)</f>
        <v>0</v>
      </c>
      <c r="J31" s="119">
        <f t="shared" si="7"/>
        <v>0</v>
      </c>
      <c r="K31" s="86">
        <f t="shared" si="4"/>
        <v>0</v>
      </c>
      <c r="L31" s="91">
        <f>K31*$D$12*IF(J31&lt;='גליון הזנה'!$F$28,1,0)</f>
        <v>0</v>
      </c>
      <c r="M31" s="2"/>
      <c r="N31" s="4">
        <f t="shared" si="8"/>
        <v>0</v>
      </c>
    </row>
    <row r="32" spans="1:14" x14ac:dyDescent="0.25">
      <c r="A32" s="108">
        <f t="shared" si="0"/>
        <v>2</v>
      </c>
      <c r="B32" s="113">
        <f t="shared" si="1"/>
        <v>0.15110289691031586</v>
      </c>
      <c r="C32" s="111">
        <f>B32*$D$3*IF(A32&lt;='גליון הזנה'!$C$28,1,0)</f>
        <v>30220.579382063173</v>
      </c>
      <c r="D32" s="90">
        <f t="shared" si="5"/>
        <v>0</v>
      </c>
      <c r="E32" s="86">
        <f t="shared" si="2"/>
        <v>0</v>
      </c>
      <c r="F32" s="91">
        <f>E32*$D$6*IF(D32&lt;='גליון הזנה'!$D$28,1,0)</f>
        <v>0</v>
      </c>
      <c r="G32" s="116">
        <f t="shared" si="6"/>
        <v>0</v>
      </c>
      <c r="H32" s="85">
        <f t="shared" si="3"/>
        <v>0</v>
      </c>
      <c r="I32" s="94">
        <f>H32*$D$9*IF(G32&lt;='גליון הזנה'!$E$28,1,0)</f>
        <v>0</v>
      </c>
      <c r="J32" s="119">
        <f t="shared" si="7"/>
        <v>0</v>
      </c>
      <c r="K32" s="86">
        <f t="shared" si="4"/>
        <v>0</v>
      </c>
      <c r="L32" s="91">
        <f>K32*$D$12*IF(J32&lt;='גליון הזנה'!$F$28,1,0)</f>
        <v>0</v>
      </c>
      <c r="M32" s="2"/>
      <c r="N32" s="4">
        <f t="shared" si="8"/>
        <v>0</v>
      </c>
    </row>
    <row r="33" spans="1:14" x14ac:dyDescent="0.25">
      <c r="A33" s="108">
        <f t="shared" si="0"/>
        <v>1</v>
      </c>
      <c r="B33" s="113">
        <f t="shared" si="1"/>
        <v>7.6299482598277568E-2</v>
      </c>
      <c r="C33" s="111">
        <f>B33*$D$3*IF(A33&lt;='גליון הזנה'!$C$28,1,0)</f>
        <v>15259.896519655513</v>
      </c>
      <c r="D33" s="90">
        <f t="shared" si="5"/>
        <v>0</v>
      </c>
      <c r="E33" s="86">
        <f t="shared" si="2"/>
        <v>0</v>
      </c>
      <c r="F33" s="91">
        <f>E33*$D$6*IF(D33&lt;='גליון הזנה'!$D$28,1,0)</f>
        <v>0</v>
      </c>
      <c r="G33" s="116">
        <f t="shared" si="6"/>
        <v>0</v>
      </c>
      <c r="H33" s="85">
        <f t="shared" si="3"/>
        <v>0</v>
      </c>
      <c r="I33" s="94">
        <f>H33*$D$9*IF(G33&lt;='גליון הזנה'!$E$28,1,0)</f>
        <v>0</v>
      </c>
      <c r="J33" s="119">
        <f t="shared" si="7"/>
        <v>0</v>
      </c>
      <c r="K33" s="86">
        <f t="shared" si="4"/>
        <v>0</v>
      </c>
      <c r="L33" s="91">
        <f>K33*$D$12*IF(J33&lt;='גליון הזנה'!$F$28,1,0)</f>
        <v>0</v>
      </c>
      <c r="M33" s="2"/>
      <c r="N33" s="4">
        <f t="shared" si="8"/>
        <v>0</v>
      </c>
    </row>
    <row r="34" spans="1:14" x14ac:dyDescent="0.25">
      <c r="A34" s="108">
        <f t="shared" si="0"/>
        <v>0</v>
      </c>
      <c r="B34" s="113">
        <f t="shared" si="1"/>
        <v>0</v>
      </c>
      <c r="C34" s="111">
        <f>B34*$D$3*IF(A34&lt;='גליון הזנה'!$C$28,1,0)</f>
        <v>0</v>
      </c>
      <c r="D34" s="90">
        <f t="shared" si="5"/>
        <v>0</v>
      </c>
      <c r="E34" s="86">
        <f t="shared" si="2"/>
        <v>0</v>
      </c>
      <c r="F34" s="91">
        <f>E34*$D$6*IF(D34&lt;='גליון הזנה'!$D$28,1,0)</f>
        <v>0</v>
      </c>
      <c r="G34" s="116">
        <f t="shared" si="6"/>
        <v>0</v>
      </c>
      <c r="H34" s="85">
        <f t="shared" si="3"/>
        <v>0</v>
      </c>
      <c r="I34" s="94">
        <f>H34*$D$9*IF(G34&lt;='גליון הזנה'!$E$28,1,0)</f>
        <v>0</v>
      </c>
      <c r="J34" s="119">
        <f t="shared" si="7"/>
        <v>0</v>
      </c>
      <c r="K34" s="86">
        <f t="shared" si="4"/>
        <v>0</v>
      </c>
      <c r="L34" s="91">
        <f>K34*$D$12*IF(J34&lt;='גליון הזנה'!$F$28,1,0)</f>
        <v>0</v>
      </c>
      <c r="M34" s="2"/>
      <c r="N34" s="4">
        <f t="shared" si="8"/>
        <v>0</v>
      </c>
    </row>
    <row r="35" spans="1:14" x14ac:dyDescent="0.25">
      <c r="A35" s="108">
        <f t="shared" si="0"/>
        <v>0</v>
      </c>
      <c r="B35" s="113">
        <f t="shared" si="1"/>
        <v>0</v>
      </c>
      <c r="C35" s="111">
        <f>B35*$D$3*IF(A35&lt;='גליון הזנה'!$C$28,1,0)</f>
        <v>0</v>
      </c>
      <c r="D35" s="90">
        <f t="shared" si="5"/>
        <v>0</v>
      </c>
      <c r="E35" s="86">
        <f t="shared" si="2"/>
        <v>0</v>
      </c>
      <c r="F35" s="91">
        <f>E35*$D$6*IF(D35&lt;='גליון הזנה'!$D$28,1,0)</f>
        <v>0</v>
      </c>
      <c r="G35" s="116">
        <f t="shared" si="6"/>
        <v>0</v>
      </c>
      <c r="H35" s="85">
        <f t="shared" si="3"/>
        <v>0</v>
      </c>
      <c r="I35" s="94">
        <f>H35*$D$9*IF(G35&lt;='גליון הזנה'!$E$28,1,0)</f>
        <v>0</v>
      </c>
      <c r="J35" s="119">
        <f t="shared" si="7"/>
        <v>0</v>
      </c>
      <c r="K35" s="86">
        <f t="shared" si="4"/>
        <v>0</v>
      </c>
      <c r="L35" s="91">
        <f>K35*$D$12*IF(J35&lt;='גליון הזנה'!$F$28,1,0)</f>
        <v>0</v>
      </c>
      <c r="M35" s="2"/>
      <c r="N35" s="4">
        <f t="shared" si="8"/>
        <v>0</v>
      </c>
    </row>
    <row r="36" spans="1:14" x14ac:dyDescent="0.25">
      <c r="A36" s="108">
        <f t="shared" si="0"/>
        <v>0</v>
      </c>
      <c r="B36" s="113">
        <f t="shared" si="1"/>
        <v>0</v>
      </c>
      <c r="C36" s="111">
        <f>B36*$D$3*IF(A36&lt;='גליון הזנה'!$C$28,1,0)</f>
        <v>0</v>
      </c>
      <c r="D36" s="90">
        <f t="shared" si="5"/>
        <v>0</v>
      </c>
      <c r="E36" s="86">
        <f t="shared" si="2"/>
        <v>0</v>
      </c>
      <c r="F36" s="91">
        <f>E36*$D$6*IF(D36&lt;='גליון הזנה'!$D$28,1,0)</f>
        <v>0</v>
      </c>
      <c r="G36" s="116">
        <f t="shared" si="6"/>
        <v>0</v>
      </c>
      <c r="H36" s="85">
        <f t="shared" si="3"/>
        <v>0</v>
      </c>
      <c r="I36" s="94">
        <f>H36*$D$9*IF(G36&lt;='גליון הזנה'!$E$28,1,0)</f>
        <v>0</v>
      </c>
      <c r="J36" s="119">
        <f t="shared" si="7"/>
        <v>0</v>
      </c>
      <c r="K36" s="86">
        <f t="shared" si="4"/>
        <v>0</v>
      </c>
      <c r="L36" s="91">
        <f>K36*$D$12*IF(J36&lt;='גליון הזנה'!$F$28,1,0)</f>
        <v>0</v>
      </c>
      <c r="M36" s="2"/>
      <c r="N36" s="4">
        <f t="shared" si="8"/>
        <v>0</v>
      </c>
    </row>
    <row r="37" spans="1:14" x14ac:dyDescent="0.25">
      <c r="A37" s="108">
        <f t="shared" si="0"/>
        <v>0</v>
      </c>
      <c r="B37" s="113">
        <f t="shared" si="1"/>
        <v>0</v>
      </c>
      <c r="C37" s="111">
        <f>B37*$D$3*IF(A37&lt;='גליון הזנה'!$C$28,1,0)</f>
        <v>0</v>
      </c>
      <c r="D37" s="90">
        <f t="shared" si="5"/>
        <v>0</v>
      </c>
      <c r="E37" s="86">
        <f t="shared" si="2"/>
        <v>0</v>
      </c>
      <c r="F37" s="91">
        <f>E37*$D$6*IF(D37&lt;='גליון הזנה'!$D$28,1,0)</f>
        <v>0</v>
      </c>
      <c r="G37" s="116">
        <f t="shared" si="6"/>
        <v>0</v>
      </c>
      <c r="H37" s="85">
        <f t="shared" si="3"/>
        <v>0</v>
      </c>
      <c r="I37" s="94">
        <f>H37*$D$9*IF(G37&lt;='גליון הזנה'!$E$28,1,0)</f>
        <v>0</v>
      </c>
      <c r="J37" s="119">
        <f t="shared" si="7"/>
        <v>0</v>
      </c>
      <c r="K37" s="86">
        <f t="shared" si="4"/>
        <v>0</v>
      </c>
      <c r="L37" s="91">
        <f>K37*$D$12*IF(J37&lt;='גליון הזנה'!$F$28,1,0)</f>
        <v>0</v>
      </c>
      <c r="M37" s="2"/>
      <c r="N37" s="4">
        <f t="shared" si="8"/>
        <v>0</v>
      </c>
    </row>
    <row r="38" spans="1:14" x14ac:dyDescent="0.25">
      <c r="A38" s="108">
        <f t="shared" si="0"/>
        <v>0</v>
      </c>
      <c r="B38" s="113">
        <f t="shared" si="1"/>
        <v>0</v>
      </c>
      <c r="C38" s="111">
        <f>B38*$D$3*IF(A38&lt;='גליון הזנה'!$C$28,1,0)</f>
        <v>0</v>
      </c>
      <c r="D38" s="90">
        <f t="shared" si="5"/>
        <v>0</v>
      </c>
      <c r="E38" s="86">
        <f t="shared" si="2"/>
        <v>0</v>
      </c>
      <c r="F38" s="91">
        <f>E38*$D$6*IF(D38&lt;='גליון הזנה'!$D$28,1,0)</f>
        <v>0</v>
      </c>
      <c r="G38" s="116">
        <f t="shared" si="6"/>
        <v>0</v>
      </c>
      <c r="H38" s="85">
        <f t="shared" si="3"/>
        <v>0</v>
      </c>
      <c r="I38" s="94">
        <f>H38*$D$9*IF(G38&lt;='גליון הזנה'!$E$28,1,0)</f>
        <v>0</v>
      </c>
      <c r="J38" s="119">
        <f t="shared" si="7"/>
        <v>0</v>
      </c>
      <c r="K38" s="86">
        <f t="shared" si="4"/>
        <v>0</v>
      </c>
      <c r="L38" s="91">
        <f>K38*$D$12*IF(J38&lt;='גליון הזנה'!$F$28,1,0)</f>
        <v>0</v>
      </c>
      <c r="M38" s="2"/>
      <c r="N38" s="4">
        <f t="shared" si="8"/>
        <v>0</v>
      </c>
    </row>
    <row r="39" spans="1:14" x14ac:dyDescent="0.25">
      <c r="A39" s="108">
        <f t="shared" si="0"/>
        <v>0</v>
      </c>
      <c r="B39" s="113">
        <f t="shared" si="1"/>
        <v>0</v>
      </c>
      <c r="C39" s="111">
        <f>B39*$D$3*IF(A39&lt;='גליון הזנה'!$C$28,1,0)</f>
        <v>0</v>
      </c>
      <c r="D39" s="90">
        <f t="shared" si="5"/>
        <v>0</v>
      </c>
      <c r="E39" s="86">
        <f t="shared" si="2"/>
        <v>0</v>
      </c>
      <c r="F39" s="91">
        <f>E39*$D$6*IF(D39&lt;='גליון הזנה'!$D$28,1,0)</f>
        <v>0</v>
      </c>
      <c r="G39" s="116">
        <f t="shared" si="6"/>
        <v>0</v>
      </c>
      <c r="H39" s="85">
        <f t="shared" si="3"/>
        <v>0</v>
      </c>
      <c r="I39" s="94">
        <f>H39*$D$9*IF(G39&lt;='גליון הזנה'!$E$28,1,0)</f>
        <v>0</v>
      </c>
      <c r="J39" s="119">
        <f t="shared" si="7"/>
        <v>0</v>
      </c>
      <c r="K39" s="86">
        <f t="shared" si="4"/>
        <v>0</v>
      </c>
      <c r="L39" s="91">
        <f>K39*$D$12*IF(J39&lt;='גליון הזנה'!$F$28,1,0)</f>
        <v>0</v>
      </c>
      <c r="M39" s="2"/>
      <c r="N39" s="4">
        <f t="shared" si="8"/>
        <v>0</v>
      </c>
    </row>
    <row r="40" spans="1:14" x14ac:dyDescent="0.25">
      <c r="A40" s="108">
        <f t="shared" si="0"/>
        <v>0</v>
      </c>
      <c r="B40" s="113">
        <f t="shared" si="1"/>
        <v>0</v>
      </c>
      <c r="C40" s="111">
        <f>B40*$D$3*IF(A40&lt;='גליון הזנה'!$C$28,1,0)</f>
        <v>0</v>
      </c>
      <c r="D40" s="90">
        <f t="shared" si="5"/>
        <v>0</v>
      </c>
      <c r="E40" s="86">
        <f t="shared" si="2"/>
        <v>0</v>
      </c>
      <c r="F40" s="91">
        <f>E40*$D$6*IF(D40&lt;='גליון הזנה'!$D$28,1,0)</f>
        <v>0</v>
      </c>
      <c r="G40" s="116">
        <f t="shared" si="6"/>
        <v>0</v>
      </c>
      <c r="H40" s="85">
        <f t="shared" si="3"/>
        <v>0</v>
      </c>
      <c r="I40" s="94">
        <f>H40*$D$9*IF(G40&lt;='גליון הזנה'!$E$28,1,0)</f>
        <v>0</v>
      </c>
      <c r="J40" s="119">
        <f t="shared" si="7"/>
        <v>0</v>
      </c>
      <c r="K40" s="86">
        <f t="shared" si="4"/>
        <v>0</v>
      </c>
      <c r="L40" s="91">
        <f>K40*$D$12*IF(J40&lt;='גליון הזנה'!$F$28,1,0)</f>
        <v>0</v>
      </c>
      <c r="M40" s="2"/>
      <c r="N40" s="4">
        <f t="shared" si="8"/>
        <v>0</v>
      </c>
    </row>
    <row r="41" spans="1:14" x14ac:dyDescent="0.25">
      <c r="A41" s="108">
        <f t="shared" si="0"/>
        <v>0</v>
      </c>
      <c r="B41" s="113">
        <f t="shared" si="1"/>
        <v>0</v>
      </c>
      <c r="C41" s="111">
        <f>B41*$D$3*IF(A41&lt;='גליון הזנה'!$C$28,1,0)</f>
        <v>0</v>
      </c>
      <c r="D41" s="90">
        <f t="shared" si="5"/>
        <v>0</v>
      </c>
      <c r="E41" s="86">
        <f t="shared" si="2"/>
        <v>0</v>
      </c>
      <c r="F41" s="91">
        <f>E41*$D$6*IF(D41&lt;='גליון הזנה'!$D$28,1,0)</f>
        <v>0</v>
      </c>
      <c r="G41" s="116">
        <f t="shared" si="6"/>
        <v>0</v>
      </c>
      <c r="H41" s="85">
        <f t="shared" si="3"/>
        <v>0</v>
      </c>
      <c r="I41" s="94">
        <f>H41*$D$9*IF(G41&lt;='גליון הזנה'!$E$28,1,0)</f>
        <v>0</v>
      </c>
      <c r="J41" s="119">
        <f t="shared" si="7"/>
        <v>0</v>
      </c>
      <c r="K41" s="86">
        <f t="shared" si="4"/>
        <v>0</v>
      </c>
      <c r="L41" s="91">
        <f>K41*$D$12*IF(J41&lt;='גליון הזנה'!$F$28,1,0)</f>
        <v>0</v>
      </c>
      <c r="M41" s="2"/>
      <c r="N41" s="4">
        <f t="shared" si="8"/>
        <v>0</v>
      </c>
    </row>
    <row r="42" spans="1:14" x14ac:dyDescent="0.25">
      <c r="A42" s="108">
        <f t="shared" si="0"/>
        <v>0</v>
      </c>
      <c r="B42" s="113">
        <f t="shared" si="1"/>
        <v>0</v>
      </c>
      <c r="C42" s="111">
        <f>B42*$D$3*IF(A42&lt;='גליון הזנה'!$C$28,1,0)</f>
        <v>0</v>
      </c>
      <c r="D42" s="90">
        <f t="shared" si="5"/>
        <v>0</v>
      </c>
      <c r="E42" s="86">
        <f t="shared" si="2"/>
        <v>0</v>
      </c>
      <c r="F42" s="91">
        <f>E42*$D$6*IF(D42&lt;='גליון הזנה'!$D$28,1,0)</f>
        <v>0</v>
      </c>
      <c r="G42" s="116">
        <f t="shared" si="6"/>
        <v>0</v>
      </c>
      <c r="H42" s="85">
        <f t="shared" si="3"/>
        <v>0</v>
      </c>
      <c r="I42" s="94">
        <f>H42*$D$9*IF(G42&lt;='גליון הזנה'!$E$28,1,0)</f>
        <v>0</v>
      </c>
      <c r="J42" s="119">
        <f t="shared" si="7"/>
        <v>0</v>
      </c>
      <c r="K42" s="86">
        <f t="shared" si="4"/>
        <v>0</v>
      </c>
      <c r="L42" s="91">
        <f>K42*$D$12*IF(J42&lt;='גליון הזנה'!$F$28,1,0)</f>
        <v>0</v>
      </c>
      <c r="M42" s="2"/>
      <c r="N42" s="4">
        <f t="shared" si="8"/>
        <v>0</v>
      </c>
    </row>
    <row r="43" spans="1:14" x14ac:dyDescent="0.25">
      <c r="A43" s="108">
        <f t="shared" si="0"/>
        <v>0</v>
      </c>
      <c r="B43" s="113">
        <f t="shared" si="1"/>
        <v>0</v>
      </c>
      <c r="C43" s="111">
        <f>B43*$D$3*IF(A43&lt;='גליון הזנה'!$C$28,1,0)</f>
        <v>0</v>
      </c>
      <c r="D43" s="90">
        <f t="shared" si="5"/>
        <v>0</v>
      </c>
      <c r="E43" s="86">
        <f t="shared" si="2"/>
        <v>0</v>
      </c>
      <c r="F43" s="91">
        <f>E43*$D$6*IF(D43&lt;='גליון הזנה'!$D$28,1,0)</f>
        <v>0</v>
      </c>
      <c r="G43" s="116">
        <f t="shared" si="6"/>
        <v>0</v>
      </c>
      <c r="H43" s="85">
        <f t="shared" si="3"/>
        <v>0</v>
      </c>
      <c r="I43" s="94">
        <f>H43*$D$9*IF(G43&lt;='גליון הזנה'!$E$28,1,0)</f>
        <v>0</v>
      </c>
      <c r="J43" s="119">
        <f t="shared" si="7"/>
        <v>0</v>
      </c>
      <c r="K43" s="86">
        <f t="shared" si="4"/>
        <v>0</v>
      </c>
      <c r="L43" s="91">
        <f>K43*$D$12*IF(J43&lt;='גליון הזנה'!$F$28,1,0)</f>
        <v>0</v>
      </c>
      <c r="M43" s="2"/>
      <c r="N43" s="4">
        <f t="shared" si="8"/>
        <v>0</v>
      </c>
    </row>
    <row r="44" spans="1:14" x14ac:dyDescent="0.25">
      <c r="A44" s="108">
        <f t="shared" si="0"/>
        <v>0</v>
      </c>
      <c r="B44" s="113">
        <f t="shared" si="1"/>
        <v>0</v>
      </c>
      <c r="C44" s="111">
        <f>B44*$D$3*IF(A44&lt;='גליון הזנה'!$C$28,1,0)</f>
        <v>0</v>
      </c>
      <c r="D44" s="90">
        <f t="shared" si="5"/>
        <v>0</v>
      </c>
      <c r="E44" s="86">
        <f t="shared" si="2"/>
        <v>0</v>
      </c>
      <c r="F44" s="91">
        <f>E44*$D$6*IF(D44&lt;='גליון הזנה'!$D$28,1,0)</f>
        <v>0</v>
      </c>
      <c r="G44" s="116">
        <f t="shared" si="6"/>
        <v>0</v>
      </c>
      <c r="H44" s="85">
        <f t="shared" si="3"/>
        <v>0</v>
      </c>
      <c r="I44" s="94">
        <f>H44*$D$9*IF(G44&lt;='גליון הזנה'!$E$28,1,0)</f>
        <v>0</v>
      </c>
      <c r="J44" s="119">
        <f t="shared" si="7"/>
        <v>0</v>
      </c>
      <c r="K44" s="86">
        <f t="shared" si="4"/>
        <v>0</v>
      </c>
      <c r="L44" s="91">
        <f>K44*$D$12*IF(J44&lt;='גליון הזנה'!$F$28,1,0)</f>
        <v>0</v>
      </c>
      <c r="M44" s="2"/>
      <c r="N44" s="4">
        <f t="shared" si="8"/>
        <v>0</v>
      </c>
    </row>
    <row r="45" spans="1:14" x14ac:dyDescent="0.25">
      <c r="A45" s="108">
        <f t="shared" si="0"/>
        <v>0</v>
      </c>
      <c r="B45" s="113">
        <f t="shared" si="1"/>
        <v>0</v>
      </c>
      <c r="C45" s="111">
        <f>B45*$D$3*IF(A45&lt;='גליון הזנה'!$C$28,1,0)</f>
        <v>0</v>
      </c>
      <c r="D45" s="90">
        <f t="shared" si="5"/>
        <v>0</v>
      </c>
      <c r="E45" s="86">
        <f t="shared" si="2"/>
        <v>0</v>
      </c>
      <c r="F45" s="91">
        <f>E45*$D$6*IF(D45&lt;='גליון הזנה'!$D$28,1,0)</f>
        <v>0</v>
      </c>
      <c r="G45" s="116">
        <f t="shared" si="6"/>
        <v>0</v>
      </c>
      <c r="H45" s="85">
        <f t="shared" si="3"/>
        <v>0</v>
      </c>
      <c r="I45" s="94">
        <f>H45*$D$9*IF(G45&lt;='גליון הזנה'!$E$28,1,0)</f>
        <v>0</v>
      </c>
      <c r="J45" s="119">
        <f t="shared" si="7"/>
        <v>0</v>
      </c>
      <c r="K45" s="86">
        <f t="shared" si="4"/>
        <v>0</v>
      </c>
      <c r="L45" s="91">
        <f>K45*$D$12*IF(J45&lt;='גליון הזנה'!$F$28,1,0)</f>
        <v>0</v>
      </c>
      <c r="M45" s="2"/>
      <c r="N45" s="4">
        <f t="shared" si="8"/>
        <v>0</v>
      </c>
    </row>
    <row r="46" spans="1:14" x14ac:dyDescent="0.25">
      <c r="A46" s="108">
        <f t="shared" si="0"/>
        <v>0</v>
      </c>
      <c r="B46" s="113">
        <f t="shared" si="1"/>
        <v>0</v>
      </c>
      <c r="C46" s="111">
        <f>B46*$D$3*IF(A46&lt;='גליון הזנה'!$C$28,1,0)</f>
        <v>0</v>
      </c>
      <c r="D46" s="90">
        <f t="shared" si="5"/>
        <v>0</v>
      </c>
      <c r="E46" s="86">
        <f t="shared" si="2"/>
        <v>0</v>
      </c>
      <c r="F46" s="91">
        <f>E46*$D$6*IF(D46&lt;='גליון הזנה'!$D$28,1,0)</f>
        <v>0</v>
      </c>
      <c r="G46" s="116">
        <f t="shared" si="6"/>
        <v>0</v>
      </c>
      <c r="H46" s="85">
        <f t="shared" si="3"/>
        <v>0</v>
      </c>
      <c r="I46" s="94">
        <f>H46*$D$9*IF(G46&lt;='גליון הזנה'!$E$28,1,0)</f>
        <v>0</v>
      </c>
      <c r="J46" s="119">
        <f t="shared" si="7"/>
        <v>0</v>
      </c>
      <c r="K46" s="86">
        <f t="shared" si="4"/>
        <v>0</v>
      </c>
      <c r="L46" s="91">
        <f>K46*$D$12*IF(J46&lt;='גליון הזנה'!$F$28,1,0)</f>
        <v>0</v>
      </c>
      <c r="M46" s="2"/>
      <c r="N46" s="4">
        <f t="shared" si="8"/>
        <v>0</v>
      </c>
    </row>
    <row r="47" spans="1:14" x14ac:dyDescent="0.25">
      <c r="A47" s="108">
        <f t="shared" si="0"/>
        <v>0</v>
      </c>
      <c r="B47" s="113">
        <f t="shared" si="1"/>
        <v>0</v>
      </c>
      <c r="C47" s="111">
        <f>B47*$D$3*IF(A47&lt;='גליון הזנה'!$C$28,1,0)</f>
        <v>0</v>
      </c>
      <c r="D47" s="90">
        <f t="shared" si="5"/>
        <v>0</v>
      </c>
      <c r="E47" s="86">
        <f t="shared" si="2"/>
        <v>0</v>
      </c>
      <c r="F47" s="91">
        <f>E47*$D$6*IF(D47&lt;='גליון הזנה'!$D$28,1,0)</f>
        <v>0</v>
      </c>
      <c r="G47" s="116">
        <f t="shared" si="6"/>
        <v>0</v>
      </c>
      <c r="H47" s="85">
        <f t="shared" si="3"/>
        <v>0</v>
      </c>
      <c r="I47" s="94">
        <f>H47*$D$9*IF(G47&lt;='גליון הזנה'!$E$28,1,0)</f>
        <v>0</v>
      </c>
      <c r="J47" s="119">
        <f t="shared" si="7"/>
        <v>0</v>
      </c>
      <c r="K47" s="86">
        <f t="shared" si="4"/>
        <v>0</v>
      </c>
      <c r="L47" s="91">
        <f>K47*$D$12*IF(J47&lt;='גליון הזנה'!$F$28,1,0)</f>
        <v>0</v>
      </c>
      <c r="M47" s="2"/>
      <c r="N47" s="4">
        <f t="shared" si="8"/>
        <v>0</v>
      </c>
    </row>
    <row r="48" spans="1:14" x14ac:dyDescent="0.25">
      <c r="A48" s="108">
        <f t="shared" si="0"/>
        <v>0</v>
      </c>
      <c r="B48" s="113">
        <f t="shared" si="1"/>
        <v>0</v>
      </c>
      <c r="C48" s="111">
        <f>B48*$D$3*IF(A48&lt;='גליון הזנה'!$C$28,1,0)</f>
        <v>0</v>
      </c>
      <c r="D48" s="90">
        <f t="shared" si="5"/>
        <v>0</v>
      </c>
      <c r="E48" s="86">
        <f t="shared" si="2"/>
        <v>0</v>
      </c>
      <c r="F48" s="91">
        <f>E48*$D$6*IF(D48&lt;='גליון הזנה'!$D$28,1,0)</f>
        <v>0</v>
      </c>
      <c r="G48" s="116">
        <f t="shared" si="6"/>
        <v>0</v>
      </c>
      <c r="H48" s="85">
        <f t="shared" si="3"/>
        <v>0</v>
      </c>
      <c r="I48" s="94">
        <f>H48*$D$9*IF(G48&lt;='גליון הזנה'!$E$28,1,0)</f>
        <v>0</v>
      </c>
      <c r="J48" s="119">
        <f t="shared" si="7"/>
        <v>0</v>
      </c>
      <c r="K48" s="86">
        <f t="shared" si="4"/>
        <v>0</v>
      </c>
      <c r="L48" s="91">
        <f>K48*$D$12*IF(J48&lt;='גליון הזנה'!$F$28,1,0)</f>
        <v>0</v>
      </c>
      <c r="M48" s="2"/>
      <c r="N48" s="4">
        <f t="shared" si="8"/>
        <v>0</v>
      </c>
    </row>
    <row r="49" spans="1:14" x14ac:dyDescent="0.25">
      <c r="A49" s="108">
        <f t="shared" si="0"/>
        <v>0</v>
      </c>
      <c r="B49" s="113">
        <f t="shared" si="1"/>
        <v>0</v>
      </c>
      <c r="C49" s="111">
        <f>B49*$D$3*IF(A49&lt;='גליון הזנה'!$C$28,1,0)</f>
        <v>0</v>
      </c>
      <c r="D49" s="90">
        <f t="shared" si="5"/>
        <v>0</v>
      </c>
      <c r="E49" s="86">
        <f t="shared" si="2"/>
        <v>0</v>
      </c>
      <c r="F49" s="91">
        <f>E49*$D$6*IF(D49&lt;='גליון הזנה'!$D$28,1,0)</f>
        <v>0</v>
      </c>
      <c r="G49" s="116">
        <f t="shared" si="6"/>
        <v>0</v>
      </c>
      <c r="H49" s="85">
        <f t="shared" si="3"/>
        <v>0</v>
      </c>
      <c r="I49" s="94">
        <f>H49*$D$9*IF(G49&lt;='גליון הזנה'!$E$28,1,0)</f>
        <v>0</v>
      </c>
      <c r="J49" s="119">
        <f t="shared" si="7"/>
        <v>0</v>
      </c>
      <c r="K49" s="86">
        <f t="shared" si="4"/>
        <v>0</v>
      </c>
      <c r="L49" s="91">
        <f>K49*$D$12*IF(J49&lt;='גליון הזנה'!$F$28,1,0)</f>
        <v>0</v>
      </c>
      <c r="M49" s="2"/>
      <c r="N49" s="4">
        <f t="shared" si="8"/>
        <v>0</v>
      </c>
    </row>
    <row r="50" spans="1:14" x14ac:dyDescent="0.25">
      <c r="A50" s="108">
        <f t="shared" si="0"/>
        <v>0</v>
      </c>
      <c r="B50" s="113">
        <f t="shared" si="1"/>
        <v>0</v>
      </c>
      <c r="C50" s="111">
        <f>B50*$D$3*IF(A50&lt;='גליון הזנה'!$C$28,1,0)</f>
        <v>0</v>
      </c>
      <c r="D50" s="90">
        <f t="shared" si="5"/>
        <v>0</v>
      </c>
      <c r="E50" s="86">
        <f t="shared" si="2"/>
        <v>0</v>
      </c>
      <c r="F50" s="91">
        <f>E50*$D$6*IF(D50&lt;='גליון הזנה'!$D$28,1,0)</f>
        <v>0</v>
      </c>
      <c r="G50" s="116">
        <f t="shared" si="6"/>
        <v>0</v>
      </c>
      <c r="H50" s="85">
        <f t="shared" si="3"/>
        <v>0</v>
      </c>
      <c r="I50" s="94">
        <f>H50*$D$9*IF(G50&lt;='גליון הזנה'!$E$28,1,0)</f>
        <v>0</v>
      </c>
      <c r="J50" s="119">
        <f t="shared" si="7"/>
        <v>0</v>
      </c>
      <c r="K50" s="86">
        <f t="shared" si="4"/>
        <v>0</v>
      </c>
      <c r="L50" s="91">
        <f>K50*$D$12*IF(J50&lt;='גליון הזנה'!$F$28,1,0)</f>
        <v>0</v>
      </c>
      <c r="M50" s="2"/>
      <c r="N50" s="4">
        <f t="shared" si="8"/>
        <v>0</v>
      </c>
    </row>
    <row r="51" spans="1:14" x14ac:dyDescent="0.25">
      <c r="A51" s="108">
        <f t="shared" si="0"/>
        <v>0</v>
      </c>
      <c r="B51" s="113">
        <f t="shared" si="1"/>
        <v>0</v>
      </c>
      <c r="C51" s="111">
        <f>B51*$D$3*IF(A51&lt;='גליון הזנה'!$C$28,1,0)</f>
        <v>0</v>
      </c>
      <c r="D51" s="90">
        <f t="shared" si="5"/>
        <v>0</v>
      </c>
      <c r="E51" s="86">
        <f t="shared" si="2"/>
        <v>0</v>
      </c>
      <c r="F51" s="91">
        <f>E51*$D$6*IF(D51&lt;='גליון הזנה'!$D$28,1,0)</f>
        <v>0</v>
      </c>
      <c r="G51" s="116">
        <f t="shared" si="6"/>
        <v>0</v>
      </c>
      <c r="H51" s="85">
        <f t="shared" si="3"/>
        <v>0</v>
      </c>
      <c r="I51" s="94">
        <f>H51*$D$9*IF(G51&lt;='גליון הזנה'!$E$28,1,0)</f>
        <v>0</v>
      </c>
      <c r="J51" s="119">
        <f t="shared" si="7"/>
        <v>0</v>
      </c>
      <c r="K51" s="86">
        <f t="shared" si="4"/>
        <v>0</v>
      </c>
      <c r="L51" s="91">
        <f>K51*$D$12*IF(J51&lt;='גליון הזנה'!$F$28,1,0)</f>
        <v>0</v>
      </c>
      <c r="M51" s="2"/>
      <c r="N51" s="4">
        <f t="shared" si="8"/>
        <v>0</v>
      </c>
    </row>
    <row r="52" spans="1:14" x14ac:dyDescent="0.25">
      <c r="A52" s="108">
        <f t="shared" si="0"/>
        <v>0</v>
      </c>
      <c r="B52" s="113">
        <f t="shared" si="1"/>
        <v>0</v>
      </c>
      <c r="C52" s="111">
        <f>B52*$D$3*IF(A52&lt;='גליון הזנה'!$C$28,1,0)</f>
        <v>0</v>
      </c>
      <c r="D52" s="90">
        <f t="shared" si="5"/>
        <v>0</v>
      </c>
      <c r="E52" s="86">
        <f t="shared" si="2"/>
        <v>0</v>
      </c>
      <c r="F52" s="91">
        <f>E52*$D$6*IF(D52&lt;='גליון הזנה'!$D$28,1,0)</f>
        <v>0</v>
      </c>
      <c r="G52" s="116">
        <f t="shared" si="6"/>
        <v>0</v>
      </c>
      <c r="H52" s="85">
        <f t="shared" si="3"/>
        <v>0</v>
      </c>
      <c r="I52" s="94">
        <f>H52*$D$9*IF(G52&lt;='גליון הזנה'!$E$28,1,0)</f>
        <v>0</v>
      </c>
      <c r="J52" s="119">
        <f t="shared" si="7"/>
        <v>0</v>
      </c>
      <c r="K52" s="86">
        <f t="shared" si="4"/>
        <v>0</v>
      </c>
      <c r="L52" s="91">
        <f>K52*$D$12*IF(J52&lt;='גליון הזנה'!$F$28,1,0)</f>
        <v>0</v>
      </c>
      <c r="M52" s="2"/>
      <c r="N52" s="4">
        <f t="shared" si="8"/>
        <v>0</v>
      </c>
    </row>
    <row r="53" spans="1:14" x14ac:dyDescent="0.25">
      <c r="A53" s="108">
        <f t="shared" si="0"/>
        <v>0</v>
      </c>
      <c r="B53" s="113">
        <f t="shared" si="1"/>
        <v>0</v>
      </c>
      <c r="C53" s="111">
        <f>B53*$D$3*IF(A53&lt;='גליון הזנה'!$C$28,1,0)</f>
        <v>0</v>
      </c>
      <c r="D53" s="90">
        <f t="shared" si="5"/>
        <v>0</v>
      </c>
      <c r="E53" s="86">
        <f t="shared" si="2"/>
        <v>0</v>
      </c>
      <c r="F53" s="91">
        <f>E53*$D$6*IF(D53&lt;='גליון הזנה'!$D$28,1,0)</f>
        <v>0</v>
      </c>
      <c r="G53" s="116">
        <f t="shared" si="6"/>
        <v>0</v>
      </c>
      <c r="H53" s="85">
        <f t="shared" si="3"/>
        <v>0</v>
      </c>
      <c r="I53" s="94">
        <f>H53*$D$9*IF(G53&lt;='גליון הזנה'!$E$28,1,0)</f>
        <v>0</v>
      </c>
      <c r="J53" s="119">
        <f t="shared" si="7"/>
        <v>0</v>
      </c>
      <c r="K53" s="86">
        <f t="shared" si="4"/>
        <v>0</v>
      </c>
      <c r="L53" s="91">
        <f>K53*$D$12*IF(J53&lt;='גליון הזנה'!$F$28,1,0)</f>
        <v>0</v>
      </c>
      <c r="M53" s="2"/>
      <c r="N53" s="4">
        <f t="shared" si="8"/>
        <v>0</v>
      </c>
    </row>
    <row r="54" spans="1:14" x14ac:dyDescent="0.25">
      <c r="A54" s="108">
        <f t="shared" si="0"/>
        <v>0</v>
      </c>
      <c r="B54" s="113">
        <f t="shared" si="1"/>
        <v>0</v>
      </c>
      <c r="C54" s="111">
        <f>B54*$D$3*IF(A54&lt;='גליון הזנה'!$C$28,1,0)</f>
        <v>0</v>
      </c>
      <c r="D54" s="90">
        <f t="shared" si="5"/>
        <v>0</v>
      </c>
      <c r="E54" s="86">
        <f t="shared" si="2"/>
        <v>0</v>
      </c>
      <c r="F54" s="91">
        <f>E54*$D$6*IF(D54&lt;='גליון הזנה'!$D$28,1,0)</f>
        <v>0</v>
      </c>
      <c r="G54" s="116">
        <f t="shared" si="6"/>
        <v>0</v>
      </c>
      <c r="H54" s="85">
        <f t="shared" si="3"/>
        <v>0</v>
      </c>
      <c r="I54" s="94">
        <f>H54*$D$9*IF(G54&lt;='גליון הזנה'!$E$28,1,0)</f>
        <v>0</v>
      </c>
      <c r="J54" s="119">
        <f t="shared" si="7"/>
        <v>0</v>
      </c>
      <c r="K54" s="86">
        <f t="shared" si="4"/>
        <v>0</v>
      </c>
      <c r="L54" s="91">
        <f>K54*$D$12*IF(J54&lt;='גליון הזנה'!$F$28,1,0)</f>
        <v>0</v>
      </c>
      <c r="M54" s="2"/>
      <c r="N54" s="4">
        <f t="shared" si="8"/>
        <v>0</v>
      </c>
    </row>
    <row r="55" spans="1:14" x14ac:dyDescent="0.25">
      <c r="A55" s="108">
        <f t="shared" si="0"/>
        <v>0</v>
      </c>
      <c r="B55" s="113">
        <f t="shared" si="1"/>
        <v>0</v>
      </c>
      <c r="C55" s="111">
        <f>B55*$D$3*IF(A55&lt;='גליון הזנה'!$C$28,1,0)</f>
        <v>0</v>
      </c>
      <c r="D55" s="90">
        <f t="shared" si="5"/>
        <v>0</v>
      </c>
      <c r="E55" s="86">
        <f t="shared" si="2"/>
        <v>0</v>
      </c>
      <c r="F55" s="91">
        <f>E55*$D$6*IF(D55&lt;='גליון הזנה'!$D$28,1,0)</f>
        <v>0</v>
      </c>
      <c r="G55" s="116">
        <f t="shared" si="6"/>
        <v>0</v>
      </c>
      <c r="H55" s="85">
        <f t="shared" si="3"/>
        <v>0</v>
      </c>
      <c r="I55" s="94">
        <f>H55*$D$9*IF(G55&lt;='גליון הזנה'!$E$28,1,0)</f>
        <v>0</v>
      </c>
      <c r="J55" s="119">
        <f t="shared" si="7"/>
        <v>0</v>
      </c>
      <c r="K55" s="86">
        <f t="shared" si="4"/>
        <v>0</v>
      </c>
      <c r="L55" s="91">
        <f>K55*$D$12*IF(J55&lt;='גליון הזנה'!$F$28,1,0)</f>
        <v>0</v>
      </c>
      <c r="M55" s="2"/>
      <c r="N55" s="4">
        <f t="shared" si="8"/>
        <v>0</v>
      </c>
    </row>
    <row r="56" spans="1:14" x14ac:dyDescent="0.25">
      <c r="A56" s="108">
        <f t="shared" si="0"/>
        <v>0</v>
      </c>
      <c r="B56" s="113">
        <f t="shared" si="1"/>
        <v>0</v>
      </c>
      <c r="C56" s="111">
        <f>B56*$D$3*IF(A56&lt;='גליון הזנה'!$C$28,1,0)</f>
        <v>0</v>
      </c>
      <c r="D56" s="90">
        <f t="shared" si="5"/>
        <v>0</v>
      </c>
      <c r="E56" s="86">
        <f t="shared" si="2"/>
        <v>0</v>
      </c>
      <c r="F56" s="91">
        <f>E56*$D$6*IF(D56&lt;='גליון הזנה'!$D$28,1,0)</f>
        <v>0</v>
      </c>
      <c r="G56" s="116">
        <f t="shared" si="6"/>
        <v>0</v>
      </c>
      <c r="H56" s="85">
        <f t="shared" si="3"/>
        <v>0</v>
      </c>
      <c r="I56" s="94">
        <f>H56*$D$9*IF(G56&lt;='גליון הזנה'!$E$28,1,0)</f>
        <v>0</v>
      </c>
      <c r="J56" s="119">
        <f t="shared" si="7"/>
        <v>0</v>
      </c>
      <c r="K56" s="86">
        <f t="shared" si="4"/>
        <v>0</v>
      </c>
      <c r="L56" s="91">
        <f>K56*$D$12*IF(J56&lt;='גליון הזנה'!$F$28,1,0)</f>
        <v>0</v>
      </c>
      <c r="M56" s="2"/>
      <c r="N56" s="4">
        <f t="shared" si="8"/>
        <v>0</v>
      </c>
    </row>
    <row r="57" spans="1:14" x14ac:dyDescent="0.25">
      <c r="A57" s="108">
        <f t="shared" si="0"/>
        <v>0</v>
      </c>
      <c r="B57" s="113">
        <f t="shared" si="1"/>
        <v>0</v>
      </c>
      <c r="C57" s="111">
        <f>B57*$D$3*IF(A57&lt;='גליון הזנה'!$C$28,1,0)</f>
        <v>0</v>
      </c>
      <c r="D57" s="90">
        <f t="shared" si="5"/>
        <v>0</v>
      </c>
      <c r="E57" s="86">
        <f t="shared" si="2"/>
        <v>0</v>
      </c>
      <c r="F57" s="91">
        <f>E57*$D$6*IF(D57&lt;='גליון הזנה'!$D$28,1,0)</f>
        <v>0</v>
      </c>
      <c r="G57" s="116">
        <f t="shared" si="6"/>
        <v>0</v>
      </c>
      <c r="H57" s="85">
        <f t="shared" si="3"/>
        <v>0</v>
      </c>
      <c r="I57" s="94">
        <f>H57*$D$9*IF(G57&lt;='גליון הזנה'!$E$28,1,0)</f>
        <v>0</v>
      </c>
      <c r="J57" s="119">
        <f t="shared" si="7"/>
        <v>0</v>
      </c>
      <c r="K57" s="86">
        <f t="shared" si="4"/>
        <v>0</v>
      </c>
      <c r="L57" s="91">
        <f>K57*$D$12*IF(J57&lt;='גליון הזנה'!$F$28,1,0)</f>
        <v>0</v>
      </c>
      <c r="M57" s="2"/>
      <c r="N57" s="4">
        <f t="shared" si="8"/>
        <v>0</v>
      </c>
    </row>
    <row r="58" spans="1:14" ht="13.8" thickBot="1" x14ac:dyDescent="0.3">
      <c r="A58" s="109">
        <f t="shared" si="0"/>
        <v>0</v>
      </c>
      <c r="B58" s="114">
        <f t="shared" si="1"/>
        <v>0</v>
      </c>
      <c r="C58" s="111">
        <f>B58*$D$3*IF(A58&lt;='גליון הזנה'!$C$28,1,0)</f>
        <v>0</v>
      </c>
      <c r="D58" s="92">
        <f t="shared" si="5"/>
        <v>0</v>
      </c>
      <c r="E58" s="86">
        <f t="shared" si="2"/>
        <v>0</v>
      </c>
      <c r="F58" s="91">
        <f>E58*$D$6*IF(D58&lt;='גליון הזנה'!$D$28,1,0)</f>
        <v>0</v>
      </c>
      <c r="G58" s="117">
        <f t="shared" si="6"/>
        <v>0</v>
      </c>
      <c r="H58" s="85">
        <f t="shared" si="3"/>
        <v>0</v>
      </c>
      <c r="I58" s="94">
        <f>H58*$D$9*IF(G58&lt;='גליון הזנה'!$E$28,1,0)</f>
        <v>0</v>
      </c>
      <c r="J58" s="120">
        <f t="shared" si="7"/>
        <v>0</v>
      </c>
      <c r="K58" s="86">
        <f t="shared" si="4"/>
        <v>0</v>
      </c>
      <c r="L58" s="91">
        <f>K58*$D$12*IF(J58&lt;='גליון הזנה'!$F$28,1,0)</f>
        <v>0</v>
      </c>
      <c r="M58" s="2"/>
      <c r="N58" s="4">
        <f t="shared" si="8"/>
        <v>0</v>
      </c>
    </row>
    <row r="60" spans="1:14" x14ac:dyDescent="0.25">
      <c r="A60" s="36" t="s">
        <v>12</v>
      </c>
      <c r="B60" s="36"/>
    </row>
    <row r="61" spans="1:14" x14ac:dyDescent="0.25">
      <c r="A61" s="36" t="s">
        <v>11</v>
      </c>
      <c r="B61" s="36"/>
    </row>
    <row r="62" spans="1:14" x14ac:dyDescent="0.25">
      <c r="A62" s="37" t="s">
        <v>15</v>
      </c>
      <c r="B62" s="37"/>
    </row>
    <row r="63" spans="1:14" x14ac:dyDescent="0.25">
      <c r="A63" s="37" t="s">
        <v>13</v>
      </c>
      <c r="B63" s="37"/>
    </row>
  </sheetData>
  <mergeCells count="14">
    <mergeCell ref="A1:I1"/>
    <mergeCell ref="A3:C3"/>
    <mergeCell ref="A17:A18"/>
    <mergeCell ref="C17:C18"/>
    <mergeCell ref="D17:D18"/>
    <mergeCell ref="F17:F18"/>
    <mergeCell ref="G17:G18"/>
    <mergeCell ref="B17:B18"/>
    <mergeCell ref="J17:J18"/>
    <mergeCell ref="L17:L18"/>
    <mergeCell ref="E17:E18"/>
    <mergeCell ref="H17:H18"/>
    <mergeCell ref="K17:K18"/>
    <mergeCell ref="I17:I18"/>
  </mergeCells>
  <conditionalFormatting sqref="M19:M58">
    <cfRule type="cellIs" dxfId="29" priority="9" stopIfTrue="1" operator="equal">
      <formula>0</formula>
    </cfRule>
  </conditionalFormatting>
  <conditionalFormatting sqref="A19:A58 C19:C58">
    <cfRule type="cellIs" dxfId="28" priority="8" stopIfTrue="1" operator="equal">
      <formula>0</formula>
    </cfRule>
  </conditionalFormatting>
  <conditionalFormatting sqref="D19:D58 F19:G58 I19:J58 L19:L58">
    <cfRule type="cellIs" dxfId="27" priority="7" stopIfTrue="1" operator="equal">
      <formula>0</formula>
    </cfRule>
  </conditionalFormatting>
  <conditionalFormatting sqref="B19:B58">
    <cfRule type="cellIs" dxfId="26" priority="6" stopIfTrue="1" operator="equal">
      <formula>0</formula>
    </cfRule>
  </conditionalFormatting>
  <conditionalFormatting sqref="E19:E58">
    <cfRule type="cellIs" dxfId="25" priority="5" stopIfTrue="1" operator="equal">
      <formula>0</formula>
    </cfRule>
  </conditionalFormatting>
  <conditionalFormatting sqref="H19:H58">
    <cfRule type="cellIs" dxfId="24" priority="4" stopIfTrue="1" operator="equal">
      <formula>0</formula>
    </cfRule>
  </conditionalFormatting>
  <conditionalFormatting sqref="K19:K58">
    <cfRule type="cellIs" dxfId="23" priority="1" stopIfTrue="1" operator="equal">
      <formula>0</formula>
    </cfRule>
  </conditionalFormatting>
  <dataValidations count="6">
    <dataValidation type="list" allowBlank="1" showInputMessage="1" showErrorMessage="1" sqref="G9">
      <formula1>"שנתית, חדשית"</formula1>
    </dataValidation>
    <dataValidation operator="greaterThan" allowBlank="1" showInputMessage="1" showErrorMessage="1" sqref="J4:K4"/>
    <dataValidation operator="lessThan" allowBlank="1" showInputMessage="1" showErrorMessage="1" sqref="J7:K7 I9"/>
    <dataValidation type="whole" allowBlank="1" showInputMessage="1" showErrorMessage="1" sqref="J3:K3">
      <formula1>1</formula1>
      <formula2>2</formula2>
    </dataValidation>
    <dataValidation operator="lessThan" allowBlank="1" showInputMessage="1" showErrorMessage="1" error="צריך להיות בין 0% ו15%" sqref="J6:K6"/>
    <dataValidation operator="lessThan" allowBlank="1" showInputMessage="1" showErrorMessage="1" error="צריך להיות בין 0% ו25%" sqref="J5:K5"/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K88"/>
  <sheetViews>
    <sheetView rightToLeft="1" zoomScale="85" zoomScaleNormal="85" workbookViewId="0">
      <selection activeCell="H9" sqref="H9"/>
    </sheetView>
  </sheetViews>
  <sheetFormatPr defaultColWidth="9.109375" defaultRowHeight="13.2" x14ac:dyDescent="0.25"/>
  <cols>
    <col min="1" max="1" width="14" style="5" bestFit="1" customWidth="1"/>
    <col min="2" max="5" width="9.109375" style="24"/>
    <col min="6" max="9" width="9.109375" style="5"/>
    <col min="10" max="10" width="10.88671875" style="5" bestFit="1" customWidth="1"/>
    <col min="11" max="37" width="9.109375" style="24"/>
    <col min="38" max="16384" width="9.109375" style="5"/>
  </cols>
  <sheetData>
    <row r="1" spans="1:37" x14ac:dyDescent="0.25">
      <c r="A1" s="5">
        <v>1</v>
      </c>
      <c r="B1" s="24">
        <v>2</v>
      </c>
      <c r="C1" s="24">
        <v>3</v>
      </c>
      <c r="D1" s="24">
        <v>4</v>
      </c>
      <c r="E1" s="24">
        <v>5</v>
      </c>
    </row>
    <row r="2" spans="1:37" ht="11.25" customHeight="1" x14ac:dyDescent="0.25"/>
    <row r="4" spans="1:37" x14ac:dyDescent="0.25">
      <c r="B4" s="265" t="s">
        <v>2439</v>
      </c>
      <c r="C4" s="265"/>
      <c r="D4" s="265"/>
      <c r="E4" s="265"/>
      <c r="F4" s="266"/>
      <c r="G4" s="266"/>
      <c r="H4" s="266"/>
      <c r="I4" s="266"/>
      <c r="J4" s="40"/>
      <c r="K4" s="194"/>
      <c r="L4" s="194"/>
      <c r="M4" s="194"/>
      <c r="Z4" s="195"/>
      <c r="AH4" s="195"/>
    </row>
    <row r="5" spans="1:37" s="39" customFormat="1" x14ac:dyDescent="0.25">
      <c r="A5" s="39" t="s">
        <v>2</v>
      </c>
      <c r="B5" s="196" t="s">
        <v>3</v>
      </c>
      <c r="C5" s="196" t="s">
        <v>4</v>
      </c>
      <c r="D5" s="196" t="s">
        <v>5</v>
      </c>
      <c r="E5" s="196" t="s">
        <v>6</v>
      </c>
      <c r="I5" s="207" t="s">
        <v>2</v>
      </c>
      <c r="J5" s="208" t="s">
        <v>2445</v>
      </c>
      <c r="K5" s="208" t="s">
        <v>42</v>
      </c>
      <c r="L5" s="208" t="s">
        <v>2446</v>
      </c>
      <c r="M5" s="208" t="s">
        <v>2447</v>
      </c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</row>
    <row r="6" spans="1:37" ht="13.8" x14ac:dyDescent="0.25">
      <c r="A6" s="5">
        <v>18</v>
      </c>
      <c r="B6" s="197">
        <f>J6/1000</f>
        <v>1.3799999999999999E-3</v>
      </c>
      <c r="C6" s="197">
        <f t="shared" ref="C6:E6" si="0">K6/1000</f>
        <v>2.0499999999999997E-3</v>
      </c>
      <c r="D6" s="197">
        <f t="shared" si="0"/>
        <v>9.1E-4</v>
      </c>
      <c r="E6" s="197">
        <f t="shared" si="0"/>
        <v>1.1200000000000001E-3</v>
      </c>
      <c r="I6" s="207">
        <v>18</v>
      </c>
      <c r="J6" s="210">
        <f>[1]Prm!$O$6</f>
        <v>1.38</v>
      </c>
      <c r="K6" s="209">
        <v>2.0499999999999998</v>
      </c>
      <c r="L6" s="209">
        <v>0.91</v>
      </c>
      <c r="M6" s="209">
        <v>1.1200000000000001</v>
      </c>
    </row>
    <row r="7" spans="1:37" ht="12.75" customHeight="1" x14ac:dyDescent="0.25">
      <c r="A7" s="5">
        <v>19</v>
      </c>
      <c r="B7" s="197">
        <f t="shared" ref="B7:B67" si="1">J7/1000</f>
        <v>1.32E-3</v>
      </c>
      <c r="C7" s="197">
        <f t="shared" ref="C7:C67" si="2">K7/1000</f>
        <v>1.97E-3</v>
      </c>
      <c r="D7" s="197">
        <f t="shared" ref="D7:D67" si="3">L7/1000</f>
        <v>9.1E-4</v>
      </c>
      <c r="E7" s="197">
        <f t="shared" ref="E7:E67" si="4">M7/1000</f>
        <v>1.1200000000000001E-3</v>
      </c>
      <c r="I7" s="207">
        <v>19</v>
      </c>
      <c r="J7" s="209">
        <v>1.32</v>
      </c>
      <c r="K7" s="209">
        <v>1.97</v>
      </c>
      <c r="L7" s="209">
        <v>0.91</v>
      </c>
      <c r="M7" s="209">
        <v>1.1200000000000001</v>
      </c>
      <c r="N7" s="206"/>
      <c r="O7" s="206"/>
      <c r="P7" s="206"/>
    </row>
    <row r="8" spans="1:37" ht="12.75" customHeight="1" x14ac:dyDescent="0.25">
      <c r="A8" s="5">
        <v>20</v>
      </c>
      <c r="B8" s="197">
        <f t="shared" si="1"/>
        <v>1.2800000000000001E-3</v>
      </c>
      <c r="C8" s="197">
        <f t="shared" si="2"/>
        <v>1.89E-3</v>
      </c>
      <c r="D8" s="197">
        <f t="shared" si="3"/>
        <v>9.1E-4</v>
      </c>
      <c r="E8" s="197">
        <f t="shared" si="4"/>
        <v>1.1200000000000001E-3</v>
      </c>
      <c r="I8" s="207">
        <v>20</v>
      </c>
      <c r="J8" s="209">
        <v>1.28</v>
      </c>
      <c r="K8" s="209">
        <v>1.89</v>
      </c>
      <c r="L8" s="209">
        <v>0.91</v>
      </c>
      <c r="M8" s="209">
        <v>1.1200000000000001</v>
      </c>
      <c r="N8" s="206"/>
      <c r="O8" s="206"/>
      <c r="P8" s="206"/>
    </row>
    <row r="9" spans="1:37" ht="12.75" customHeight="1" x14ac:dyDescent="0.25">
      <c r="A9" s="5">
        <v>21</v>
      </c>
      <c r="B9" s="197">
        <f t="shared" si="1"/>
        <v>1.24E-3</v>
      </c>
      <c r="C9" s="197">
        <f t="shared" si="2"/>
        <v>1.81E-3</v>
      </c>
      <c r="D9" s="197">
        <f t="shared" si="3"/>
        <v>9.1E-4</v>
      </c>
      <c r="E9" s="197">
        <f t="shared" si="4"/>
        <v>1.1200000000000001E-3</v>
      </c>
      <c r="I9" s="207">
        <v>21</v>
      </c>
      <c r="J9" s="209">
        <v>1.24</v>
      </c>
      <c r="K9" s="209">
        <v>1.81</v>
      </c>
      <c r="L9" s="209">
        <v>0.91</v>
      </c>
      <c r="M9" s="209">
        <v>1.1200000000000001</v>
      </c>
      <c r="N9" s="206"/>
      <c r="O9" s="206"/>
      <c r="P9" s="206"/>
    </row>
    <row r="10" spans="1:37" ht="12.75" customHeight="1" x14ac:dyDescent="0.25">
      <c r="A10" s="5">
        <v>22</v>
      </c>
      <c r="B10" s="197">
        <f t="shared" si="1"/>
        <v>1.1999999999999999E-3</v>
      </c>
      <c r="C10" s="197">
        <f t="shared" si="2"/>
        <v>1.75E-3</v>
      </c>
      <c r="D10" s="197">
        <f t="shared" si="3"/>
        <v>9.1E-4</v>
      </c>
      <c r="E10" s="197">
        <f t="shared" si="4"/>
        <v>1.1200000000000001E-3</v>
      </c>
      <c r="I10" s="207">
        <v>22</v>
      </c>
      <c r="J10" s="209">
        <v>1.2</v>
      </c>
      <c r="K10" s="209">
        <v>1.75</v>
      </c>
      <c r="L10" s="209">
        <v>0.91</v>
      </c>
      <c r="M10" s="209">
        <v>1.1200000000000001</v>
      </c>
      <c r="N10" s="206"/>
      <c r="O10" s="206"/>
      <c r="P10" s="206"/>
    </row>
    <row r="11" spans="1:37" ht="12.75" customHeight="1" x14ac:dyDescent="0.25">
      <c r="A11" s="5">
        <v>23</v>
      </c>
      <c r="B11" s="197">
        <f t="shared" si="1"/>
        <v>1.17E-3</v>
      </c>
      <c r="C11" s="197">
        <f t="shared" si="2"/>
        <v>1.6799999999999999E-3</v>
      </c>
      <c r="D11" s="197">
        <f t="shared" si="3"/>
        <v>9.1E-4</v>
      </c>
      <c r="E11" s="197">
        <f t="shared" si="4"/>
        <v>1.1200000000000001E-3</v>
      </c>
      <c r="I11" s="207">
        <v>23</v>
      </c>
      <c r="J11" s="209">
        <v>1.17</v>
      </c>
      <c r="K11" s="209">
        <v>1.68</v>
      </c>
      <c r="L11" s="209">
        <v>0.91</v>
      </c>
      <c r="M11" s="209">
        <v>1.1200000000000001</v>
      </c>
      <c r="N11" s="206"/>
      <c r="O11" s="206"/>
      <c r="P11" s="206"/>
    </row>
    <row r="12" spans="1:37" ht="12.75" customHeight="1" x14ac:dyDescent="0.25">
      <c r="A12" s="5">
        <v>24</v>
      </c>
      <c r="B12" s="197">
        <f t="shared" si="1"/>
        <v>1.14E-3</v>
      </c>
      <c r="C12" s="197">
        <f t="shared" si="2"/>
        <v>1.6299999999999999E-3</v>
      </c>
      <c r="D12" s="197">
        <f t="shared" si="3"/>
        <v>9.1E-4</v>
      </c>
      <c r="E12" s="197">
        <f t="shared" si="4"/>
        <v>1.1200000000000001E-3</v>
      </c>
      <c r="I12" s="207">
        <v>24</v>
      </c>
      <c r="J12" s="209">
        <v>1.1399999999999999</v>
      </c>
      <c r="K12" s="209">
        <v>1.63</v>
      </c>
      <c r="L12" s="209">
        <v>0.91</v>
      </c>
      <c r="M12" s="209">
        <v>1.1200000000000001</v>
      </c>
      <c r="N12" s="206"/>
      <c r="O12" s="206"/>
      <c r="P12" s="206"/>
    </row>
    <row r="13" spans="1:37" ht="12.75" customHeight="1" x14ac:dyDescent="0.25">
      <c r="A13" s="5">
        <v>25</v>
      </c>
      <c r="B13" s="197">
        <f t="shared" si="1"/>
        <v>1.1200000000000001E-3</v>
      </c>
      <c r="C13" s="197">
        <f t="shared" si="2"/>
        <v>1.57E-3</v>
      </c>
      <c r="D13" s="197">
        <f t="shared" si="3"/>
        <v>9.1E-4</v>
      </c>
      <c r="E13" s="197">
        <f t="shared" si="4"/>
        <v>1.1200000000000001E-3</v>
      </c>
      <c r="I13" s="207">
        <v>25</v>
      </c>
      <c r="J13" s="209">
        <v>1.1200000000000001</v>
      </c>
      <c r="K13" s="209">
        <v>1.57</v>
      </c>
      <c r="L13" s="209">
        <v>0.91</v>
      </c>
      <c r="M13" s="209">
        <v>1.1200000000000001</v>
      </c>
      <c r="N13" s="206"/>
      <c r="O13" s="206"/>
      <c r="P13" s="206"/>
    </row>
    <row r="14" spans="1:37" ht="12.75" customHeight="1" x14ac:dyDescent="0.25">
      <c r="A14" s="5">
        <v>26</v>
      </c>
      <c r="B14" s="197">
        <f t="shared" si="1"/>
        <v>1.08E-3</v>
      </c>
      <c r="C14" s="197">
        <f t="shared" si="2"/>
        <v>1.5400000000000001E-3</v>
      </c>
      <c r="D14" s="197">
        <f t="shared" si="3"/>
        <v>9.1E-4</v>
      </c>
      <c r="E14" s="197">
        <f t="shared" si="4"/>
        <v>1.1200000000000001E-3</v>
      </c>
      <c r="I14" s="207">
        <v>26</v>
      </c>
      <c r="J14" s="209">
        <v>1.08</v>
      </c>
      <c r="K14" s="209">
        <v>1.54</v>
      </c>
      <c r="L14" s="209">
        <v>0.91</v>
      </c>
      <c r="M14" s="209">
        <v>1.1200000000000001</v>
      </c>
      <c r="N14" s="206"/>
      <c r="O14" s="206"/>
      <c r="P14" s="206"/>
    </row>
    <row r="15" spans="1:37" ht="12.75" customHeight="1" x14ac:dyDescent="0.25">
      <c r="A15" s="5">
        <v>27</v>
      </c>
      <c r="B15" s="197">
        <f t="shared" si="1"/>
        <v>1.07E-3</v>
      </c>
      <c r="C15" s="197">
        <f t="shared" si="2"/>
        <v>1.5100000000000001E-3</v>
      </c>
      <c r="D15" s="197">
        <f t="shared" si="3"/>
        <v>9.1E-4</v>
      </c>
      <c r="E15" s="197">
        <f t="shared" si="4"/>
        <v>1.1200000000000001E-3</v>
      </c>
      <c r="I15" s="207">
        <v>27</v>
      </c>
      <c r="J15" s="209">
        <v>1.07</v>
      </c>
      <c r="K15" s="209">
        <v>1.51</v>
      </c>
      <c r="L15" s="209">
        <v>0.91</v>
      </c>
      <c r="M15" s="209">
        <v>1.1200000000000001</v>
      </c>
      <c r="N15" s="206"/>
      <c r="O15" s="206"/>
      <c r="P15" s="206"/>
    </row>
    <row r="16" spans="1:37" ht="12.75" customHeight="1" x14ac:dyDescent="0.25">
      <c r="A16" s="5">
        <v>28</v>
      </c>
      <c r="B16" s="197">
        <f t="shared" si="1"/>
        <v>1.06E-3</v>
      </c>
      <c r="C16" s="197">
        <f t="shared" si="2"/>
        <v>1.49E-3</v>
      </c>
      <c r="D16" s="197">
        <f t="shared" si="3"/>
        <v>9.1E-4</v>
      </c>
      <c r="E16" s="197">
        <f t="shared" si="4"/>
        <v>1.1200000000000001E-3</v>
      </c>
      <c r="I16" s="207">
        <v>28</v>
      </c>
      <c r="J16" s="209">
        <v>1.06</v>
      </c>
      <c r="K16" s="209">
        <v>1.49</v>
      </c>
      <c r="L16" s="209">
        <v>0.91</v>
      </c>
      <c r="M16" s="209">
        <v>1.1200000000000001</v>
      </c>
      <c r="N16" s="206"/>
      <c r="O16" s="206"/>
      <c r="P16" s="206"/>
    </row>
    <row r="17" spans="1:16" ht="12.75" customHeight="1" x14ac:dyDescent="0.25">
      <c r="A17" s="5">
        <v>29</v>
      </c>
      <c r="B17" s="197">
        <f t="shared" si="1"/>
        <v>1.0500000000000002E-3</v>
      </c>
      <c r="C17" s="197">
        <f t="shared" si="2"/>
        <v>1.48E-3</v>
      </c>
      <c r="D17" s="197">
        <f t="shared" si="3"/>
        <v>9.1E-4</v>
      </c>
      <c r="E17" s="197">
        <f t="shared" si="4"/>
        <v>1.1299999999999999E-3</v>
      </c>
      <c r="I17" s="207">
        <v>29</v>
      </c>
      <c r="J17" s="209">
        <v>1.05</v>
      </c>
      <c r="K17" s="209">
        <v>1.48</v>
      </c>
      <c r="L17" s="209">
        <v>0.91</v>
      </c>
      <c r="M17" s="209">
        <v>1.1299999999999999</v>
      </c>
      <c r="N17" s="206"/>
      <c r="O17" s="206"/>
      <c r="P17" s="206"/>
    </row>
    <row r="18" spans="1:16" ht="12.75" customHeight="1" x14ac:dyDescent="0.25">
      <c r="A18" s="5">
        <v>30</v>
      </c>
      <c r="B18" s="197">
        <f t="shared" si="1"/>
        <v>1.0500000000000002E-3</v>
      </c>
      <c r="C18" s="197">
        <f t="shared" si="2"/>
        <v>1.48E-3</v>
      </c>
      <c r="D18" s="197">
        <f t="shared" si="3"/>
        <v>9.3000000000000005E-4</v>
      </c>
      <c r="E18" s="197">
        <f t="shared" si="4"/>
        <v>1.17E-3</v>
      </c>
      <c r="I18" s="207">
        <v>30</v>
      </c>
      <c r="J18" s="209">
        <v>1.05</v>
      </c>
      <c r="K18" s="209">
        <v>1.48</v>
      </c>
      <c r="L18" s="209">
        <v>0.93</v>
      </c>
      <c r="M18" s="209">
        <v>1.17</v>
      </c>
      <c r="N18" s="206"/>
      <c r="O18" s="206"/>
      <c r="P18" s="206"/>
    </row>
    <row r="19" spans="1:16" ht="12.75" customHeight="1" x14ac:dyDescent="0.25">
      <c r="A19" s="5">
        <v>31</v>
      </c>
      <c r="B19" s="197">
        <f t="shared" si="1"/>
        <v>1.06E-3</v>
      </c>
      <c r="C19" s="197">
        <f t="shared" si="2"/>
        <v>1.5E-3</v>
      </c>
      <c r="D19" s="197">
        <f t="shared" si="3"/>
        <v>9.5999999999999992E-4</v>
      </c>
      <c r="E19" s="197">
        <f t="shared" si="4"/>
        <v>1.2099999999999999E-3</v>
      </c>
      <c r="I19" s="207">
        <v>31</v>
      </c>
      <c r="J19" s="209">
        <v>1.06</v>
      </c>
      <c r="K19" s="209">
        <v>1.5</v>
      </c>
      <c r="L19" s="209">
        <v>0.96</v>
      </c>
      <c r="M19" s="209">
        <v>1.21</v>
      </c>
      <c r="N19" s="206"/>
      <c r="O19" s="206"/>
      <c r="P19" s="206"/>
    </row>
    <row r="20" spans="1:16" ht="12.75" customHeight="1" x14ac:dyDescent="0.25">
      <c r="A20" s="5">
        <v>32</v>
      </c>
      <c r="B20" s="197">
        <f t="shared" si="1"/>
        <v>1.07E-3</v>
      </c>
      <c r="C20" s="197">
        <f t="shared" si="2"/>
        <v>1.5300000000000001E-3</v>
      </c>
      <c r="D20" s="197">
        <f t="shared" si="3"/>
        <v>1E-3</v>
      </c>
      <c r="E20" s="197">
        <f t="shared" si="4"/>
        <v>1.2700000000000001E-3</v>
      </c>
      <c r="I20" s="207">
        <v>32</v>
      </c>
      <c r="J20" s="209">
        <v>1.07</v>
      </c>
      <c r="K20" s="209">
        <v>1.53</v>
      </c>
      <c r="L20" s="209">
        <v>1</v>
      </c>
      <c r="M20" s="209">
        <v>1.27</v>
      </c>
      <c r="N20" s="206"/>
      <c r="O20" s="206"/>
      <c r="P20" s="206"/>
    </row>
    <row r="21" spans="1:16" ht="12.75" customHeight="1" x14ac:dyDescent="0.25">
      <c r="A21" s="5">
        <v>33</v>
      </c>
      <c r="B21" s="197">
        <f t="shared" si="1"/>
        <v>1.1100000000000001E-3</v>
      </c>
      <c r="C21" s="197">
        <f t="shared" si="2"/>
        <v>1.58E-3</v>
      </c>
      <c r="D21" s="197">
        <f t="shared" si="3"/>
        <v>1.0300000000000001E-3</v>
      </c>
      <c r="E21" s="197">
        <f t="shared" si="4"/>
        <v>1.32E-3</v>
      </c>
      <c r="I21" s="207">
        <v>33</v>
      </c>
      <c r="J21" s="209">
        <v>1.1100000000000001</v>
      </c>
      <c r="K21" s="209">
        <v>1.58</v>
      </c>
      <c r="L21" s="209">
        <v>1.03</v>
      </c>
      <c r="M21" s="209">
        <v>1.32</v>
      </c>
      <c r="N21" s="206"/>
      <c r="O21" s="206"/>
      <c r="P21" s="206"/>
    </row>
    <row r="22" spans="1:16" ht="12.75" customHeight="1" x14ac:dyDescent="0.25">
      <c r="A22" s="5">
        <v>34</v>
      </c>
      <c r="B22" s="197">
        <f t="shared" si="1"/>
        <v>1.14E-3</v>
      </c>
      <c r="C22" s="197">
        <f t="shared" si="2"/>
        <v>1.66E-3</v>
      </c>
      <c r="D22" s="197">
        <f t="shared" si="3"/>
        <v>1.08E-3</v>
      </c>
      <c r="E22" s="197">
        <f t="shared" si="4"/>
        <v>1.39E-3</v>
      </c>
      <c r="I22" s="207">
        <v>34</v>
      </c>
      <c r="J22" s="209">
        <v>1.1399999999999999</v>
      </c>
      <c r="K22" s="209">
        <v>1.66</v>
      </c>
      <c r="L22" s="209">
        <v>1.08</v>
      </c>
      <c r="M22" s="209">
        <v>1.39</v>
      </c>
      <c r="N22" s="206"/>
      <c r="O22" s="206"/>
      <c r="P22" s="206"/>
    </row>
    <row r="23" spans="1:16" ht="12.75" customHeight="1" x14ac:dyDescent="0.25">
      <c r="A23" s="5">
        <v>35</v>
      </c>
      <c r="B23" s="197">
        <f t="shared" si="1"/>
        <v>1.1799999999999998E-3</v>
      </c>
      <c r="C23" s="197">
        <f t="shared" si="2"/>
        <v>1.74E-3</v>
      </c>
      <c r="D23" s="197">
        <f t="shared" si="3"/>
        <v>1.1100000000000001E-3</v>
      </c>
      <c r="E23" s="197">
        <f t="shared" si="4"/>
        <v>1.4599999999999999E-3</v>
      </c>
      <c r="I23" s="207">
        <v>35</v>
      </c>
      <c r="J23" s="209">
        <v>1.18</v>
      </c>
      <c r="K23" s="209">
        <v>1.74</v>
      </c>
      <c r="L23" s="209">
        <v>1.1100000000000001</v>
      </c>
      <c r="M23" s="209">
        <v>1.46</v>
      </c>
      <c r="N23" s="206"/>
      <c r="O23" s="206"/>
      <c r="P23" s="206"/>
    </row>
    <row r="24" spans="1:16" ht="12.75" customHeight="1" x14ac:dyDescent="0.25">
      <c r="A24" s="5">
        <v>36</v>
      </c>
      <c r="B24" s="197">
        <f t="shared" si="1"/>
        <v>1.25E-3</v>
      </c>
      <c r="C24" s="197">
        <f t="shared" si="2"/>
        <v>1.8600000000000001E-3</v>
      </c>
      <c r="D24" s="197">
        <f t="shared" si="3"/>
        <v>1.16E-3</v>
      </c>
      <c r="E24" s="197">
        <f t="shared" si="4"/>
        <v>1.5499999999999999E-3</v>
      </c>
      <c r="I24" s="207">
        <v>36</v>
      </c>
      <c r="J24" s="209">
        <v>1.25</v>
      </c>
      <c r="K24" s="209">
        <v>1.86</v>
      </c>
      <c r="L24" s="209">
        <v>1.1599999999999999</v>
      </c>
      <c r="M24" s="209">
        <v>1.55</v>
      </c>
      <c r="N24" s="206"/>
      <c r="O24" s="206"/>
      <c r="P24" s="206"/>
    </row>
    <row r="25" spans="1:16" ht="12.75" customHeight="1" x14ac:dyDescent="0.25">
      <c r="A25" s="5">
        <v>37</v>
      </c>
      <c r="B25" s="197">
        <f t="shared" si="1"/>
        <v>1.31E-3</v>
      </c>
      <c r="C25" s="197">
        <f t="shared" si="2"/>
        <v>2E-3</v>
      </c>
      <c r="D25" s="197">
        <f t="shared" si="3"/>
        <v>1.2099999999999999E-3</v>
      </c>
      <c r="E25" s="197">
        <f t="shared" si="4"/>
        <v>1.64E-3</v>
      </c>
      <c r="I25" s="207">
        <v>37</v>
      </c>
      <c r="J25" s="209">
        <v>1.31</v>
      </c>
      <c r="K25" s="209">
        <v>2</v>
      </c>
      <c r="L25" s="209">
        <v>1.21</v>
      </c>
      <c r="M25" s="209">
        <v>1.64</v>
      </c>
      <c r="N25" s="206"/>
      <c r="O25" s="206"/>
      <c r="P25" s="206"/>
    </row>
    <row r="26" spans="1:16" ht="12.75" customHeight="1" x14ac:dyDescent="0.25">
      <c r="A26" s="5">
        <v>38</v>
      </c>
      <c r="B26" s="197">
        <f t="shared" si="1"/>
        <v>1.4E-3</v>
      </c>
      <c r="C26" s="197">
        <f t="shared" si="2"/>
        <v>2.1700000000000001E-3</v>
      </c>
      <c r="D26" s="197">
        <f t="shared" si="3"/>
        <v>1.2800000000000001E-3</v>
      </c>
      <c r="E26" s="197">
        <f t="shared" si="4"/>
        <v>1.75E-3</v>
      </c>
      <c r="I26" s="207">
        <v>38</v>
      </c>
      <c r="J26" s="209">
        <v>1.4</v>
      </c>
      <c r="K26" s="209">
        <v>2.17</v>
      </c>
      <c r="L26" s="209">
        <v>1.28</v>
      </c>
      <c r="M26" s="209">
        <v>1.75</v>
      </c>
      <c r="N26" s="206"/>
      <c r="O26" s="206"/>
      <c r="P26" s="206"/>
    </row>
    <row r="27" spans="1:16" ht="12.75" customHeight="1" x14ac:dyDescent="0.25">
      <c r="A27" s="5">
        <v>39</v>
      </c>
      <c r="B27" s="197">
        <f t="shared" si="1"/>
        <v>1.5100000000000001E-3</v>
      </c>
      <c r="C27" s="197">
        <f t="shared" si="2"/>
        <v>2.3700000000000001E-3</v>
      </c>
      <c r="D27" s="197">
        <f t="shared" si="3"/>
        <v>1.33E-3</v>
      </c>
      <c r="E27" s="197">
        <f t="shared" si="4"/>
        <v>1.8700000000000001E-3</v>
      </c>
      <c r="I27" s="207">
        <v>39</v>
      </c>
      <c r="J27" s="209">
        <v>1.51</v>
      </c>
      <c r="K27" s="209">
        <v>2.37</v>
      </c>
      <c r="L27" s="209">
        <v>1.33</v>
      </c>
      <c r="M27" s="209">
        <v>1.87</v>
      </c>
      <c r="N27" s="206"/>
      <c r="O27" s="206"/>
      <c r="P27" s="206"/>
    </row>
    <row r="28" spans="1:16" x14ac:dyDescent="0.25">
      <c r="A28" s="5">
        <v>40</v>
      </c>
      <c r="B28" s="197">
        <f t="shared" si="1"/>
        <v>1.6200000000000001E-3</v>
      </c>
      <c r="C28" s="197">
        <f t="shared" si="2"/>
        <v>2.5999999999999999E-3</v>
      </c>
      <c r="D28" s="197">
        <f t="shared" si="3"/>
        <v>1.4E-3</v>
      </c>
      <c r="E28" s="197">
        <f t="shared" si="4"/>
        <v>2E-3</v>
      </c>
      <c r="I28" s="207">
        <v>40</v>
      </c>
      <c r="J28" s="209">
        <v>1.62</v>
      </c>
      <c r="K28" s="209">
        <v>2.6</v>
      </c>
      <c r="L28" s="209">
        <v>1.4</v>
      </c>
      <c r="M28" s="209">
        <v>2</v>
      </c>
    </row>
    <row r="29" spans="1:16" x14ac:dyDescent="0.25">
      <c r="A29" s="5">
        <v>41</v>
      </c>
      <c r="B29" s="197">
        <f t="shared" si="1"/>
        <v>1.7600000000000001E-3</v>
      </c>
      <c r="C29" s="197">
        <f t="shared" si="2"/>
        <v>2.8599999999999997E-3</v>
      </c>
      <c r="D29" s="197">
        <f t="shared" si="3"/>
        <v>1.49E-3</v>
      </c>
      <c r="E29" s="197">
        <f t="shared" si="4"/>
        <v>2.16E-3</v>
      </c>
      <c r="I29" s="207">
        <v>41</v>
      </c>
      <c r="J29" s="209">
        <v>1.76</v>
      </c>
      <c r="K29" s="209">
        <v>2.86</v>
      </c>
      <c r="L29" s="209">
        <v>1.49</v>
      </c>
      <c r="M29" s="209">
        <v>2.16</v>
      </c>
    </row>
    <row r="30" spans="1:16" x14ac:dyDescent="0.25">
      <c r="A30" s="5">
        <v>42</v>
      </c>
      <c r="B30" s="197">
        <f t="shared" si="1"/>
        <v>1.91E-3</v>
      </c>
      <c r="C30" s="197">
        <f t="shared" si="2"/>
        <v>3.15E-3</v>
      </c>
      <c r="D30" s="197">
        <f t="shared" si="3"/>
        <v>1.5900000000000001E-3</v>
      </c>
      <c r="E30" s="197">
        <f t="shared" si="4"/>
        <v>2.3500000000000001E-3</v>
      </c>
      <c r="I30" s="207">
        <v>42</v>
      </c>
      <c r="J30" s="209">
        <v>1.91</v>
      </c>
      <c r="K30" s="209">
        <v>3.15</v>
      </c>
      <c r="L30" s="209">
        <v>1.59</v>
      </c>
      <c r="M30" s="209">
        <v>2.35</v>
      </c>
    </row>
    <row r="31" spans="1:16" x14ac:dyDescent="0.25">
      <c r="A31" s="5">
        <v>43</v>
      </c>
      <c r="B31" s="197">
        <f t="shared" si="1"/>
        <v>2.0699999999999998E-3</v>
      </c>
      <c r="C31" s="197">
        <f t="shared" si="2"/>
        <v>3.48E-3</v>
      </c>
      <c r="D31" s="197">
        <f t="shared" si="3"/>
        <v>1.6999999999999999E-3</v>
      </c>
      <c r="E31" s="197">
        <f t="shared" si="4"/>
        <v>2.5699999999999998E-3</v>
      </c>
      <c r="I31" s="207">
        <v>43</v>
      </c>
      <c r="J31" s="209">
        <v>2.0699999999999998</v>
      </c>
      <c r="K31" s="209">
        <v>3.48</v>
      </c>
      <c r="L31" s="209">
        <v>1.7</v>
      </c>
      <c r="M31" s="209">
        <v>2.57</v>
      </c>
    </row>
    <row r="32" spans="1:16" x14ac:dyDescent="0.25">
      <c r="A32" s="5">
        <v>44</v>
      </c>
      <c r="B32" s="197">
        <f t="shared" si="1"/>
        <v>2.2699999999999999E-3</v>
      </c>
      <c r="C32" s="197">
        <f t="shared" si="2"/>
        <v>3.8700000000000002E-3</v>
      </c>
      <c r="D32" s="197">
        <f t="shared" si="3"/>
        <v>1.83E-3</v>
      </c>
      <c r="E32" s="197">
        <f t="shared" si="4"/>
        <v>2.8E-3</v>
      </c>
      <c r="I32" s="207">
        <v>44</v>
      </c>
      <c r="J32" s="209">
        <v>2.27</v>
      </c>
      <c r="K32" s="209">
        <v>3.87</v>
      </c>
      <c r="L32" s="209">
        <v>1.83</v>
      </c>
      <c r="M32" s="209">
        <v>2.8</v>
      </c>
    </row>
    <row r="33" spans="1:13" x14ac:dyDescent="0.25">
      <c r="A33" s="5">
        <v>45</v>
      </c>
      <c r="B33" s="197">
        <f t="shared" si="1"/>
        <v>2.48E-3</v>
      </c>
      <c r="C33" s="197">
        <f t="shared" si="2"/>
        <v>4.28E-3</v>
      </c>
      <c r="D33" s="197">
        <f t="shared" si="3"/>
        <v>1.9499999999999999E-3</v>
      </c>
      <c r="E33" s="197">
        <f t="shared" si="4"/>
        <v>3.0499999999999998E-3</v>
      </c>
      <c r="I33" s="207">
        <v>45</v>
      </c>
      <c r="J33" s="209">
        <v>2.48</v>
      </c>
      <c r="K33" s="209">
        <v>4.28</v>
      </c>
      <c r="L33" s="209">
        <v>1.95</v>
      </c>
      <c r="M33" s="209">
        <v>3.05</v>
      </c>
    </row>
    <row r="34" spans="1:13" x14ac:dyDescent="0.25">
      <c r="A34" s="5">
        <v>46</v>
      </c>
      <c r="B34" s="197">
        <f t="shared" si="1"/>
        <v>2.7299999999999998E-3</v>
      </c>
      <c r="C34" s="197">
        <f t="shared" si="2"/>
        <v>4.7499999999999999E-3</v>
      </c>
      <c r="D34" s="197">
        <f t="shared" si="3"/>
        <v>2.1099999999999999E-3</v>
      </c>
      <c r="E34" s="197">
        <f t="shared" si="4"/>
        <v>3.3300000000000001E-3</v>
      </c>
      <c r="I34" s="207">
        <v>46</v>
      </c>
      <c r="J34" s="209">
        <v>2.73</v>
      </c>
      <c r="K34" s="209">
        <v>4.75</v>
      </c>
      <c r="L34" s="209">
        <v>2.11</v>
      </c>
      <c r="M34" s="209">
        <v>3.33</v>
      </c>
    </row>
    <row r="35" spans="1:13" x14ac:dyDescent="0.25">
      <c r="A35" s="5">
        <v>47</v>
      </c>
      <c r="B35" s="197">
        <f t="shared" si="1"/>
        <v>2.99E-3</v>
      </c>
      <c r="C35" s="197">
        <f t="shared" si="2"/>
        <v>5.2599999999999999E-3</v>
      </c>
      <c r="D35" s="197">
        <f t="shared" si="3"/>
        <v>2.2599999999999999E-3</v>
      </c>
      <c r="E35" s="197">
        <f t="shared" si="4"/>
        <v>3.65E-3</v>
      </c>
      <c r="I35" s="207">
        <v>47</v>
      </c>
      <c r="J35" s="209">
        <v>2.99</v>
      </c>
      <c r="K35" s="209">
        <v>5.26</v>
      </c>
      <c r="L35" s="209">
        <v>2.2599999999999998</v>
      </c>
      <c r="M35" s="209">
        <v>3.65</v>
      </c>
    </row>
    <row r="36" spans="1:13" x14ac:dyDescent="0.25">
      <c r="A36" s="5">
        <v>48</v>
      </c>
      <c r="B36" s="197">
        <f t="shared" si="1"/>
        <v>3.29E-3</v>
      </c>
      <c r="C36" s="197">
        <f t="shared" si="2"/>
        <v>5.8200000000000005E-3</v>
      </c>
      <c r="D36" s="197">
        <f t="shared" si="3"/>
        <v>2.4399999999999999E-3</v>
      </c>
      <c r="E36" s="197">
        <f t="shared" si="4"/>
        <v>4.0000000000000001E-3</v>
      </c>
      <c r="I36" s="207">
        <v>48</v>
      </c>
      <c r="J36" s="209">
        <v>3.29</v>
      </c>
      <c r="K36" s="209">
        <v>5.82</v>
      </c>
      <c r="L36" s="209">
        <v>2.44</v>
      </c>
      <c r="M36" s="209">
        <v>4</v>
      </c>
    </row>
    <row r="37" spans="1:13" x14ac:dyDescent="0.25">
      <c r="A37" s="5">
        <v>49</v>
      </c>
      <c r="B37" s="197">
        <f t="shared" si="1"/>
        <v>3.6099999999999999E-3</v>
      </c>
      <c r="C37" s="197">
        <f t="shared" si="2"/>
        <v>6.4400000000000004E-3</v>
      </c>
      <c r="D37" s="197">
        <f t="shared" si="3"/>
        <v>2.6199999999999999E-3</v>
      </c>
      <c r="E37" s="197">
        <f t="shared" si="4"/>
        <v>4.3800000000000002E-3</v>
      </c>
      <c r="I37" s="207">
        <v>49</v>
      </c>
      <c r="J37" s="209">
        <v>3.61</v>
      </c>
      <c r="K37" s="209">
        <v>6.44</v>
      </c>
      <c r="L37" s="209">
        <v>2.62</v>
      </c>
      <c r="M37" s="209">
        <v>4.38</v>
      </c>
    </row>
    <row r="38" spans="1:13" x14ac:dyDescent="0.25">
      <c r="A38" s="5">
        <v>50</v>
      </c>
      <c r="B38" s="197">
        <f t="shared" si="1"/>
        <v>3.96E-3</v>
      </c>
      <c r="C38" s="197">
        <f t="shared" si="2"/>
        <v>7.1200000000000005E-3</v>
      </c>
      <c r="D38" s="197">
        <f t="shared" si="3"/>
        <v>2.8300000000000001E-3</v>
      </c>
      <c r="E38" s="197">
        <f t="shared" si="4"/>
        <v>4.81E-3</v>
      </c>
      <c r="I38" s="207">
        <v>50</v>
      </c>
      <c r="J38" s="209">
        <v>3.96</v>
      </c>
      <c r="K38" s="209">
        <v>7.12</v>
      </c>
      <c r="L38" s="209">
        <v>2.83</v>
      </c>
      <c r="M38" s="209">
        <v>4.8099999999999996</v>
      </c>
    </row>
    <row r="39" spans="1:13" x14ac:dyDescent="0.25">
      <c r="A39" s="5">
        <v>51</v>
      </c>
      <c r="B39" s="197">
        <f t="shared" si="1"/>
        <v>4.3800000000000002E-3</v>
      </c>
      <c r="C39" s="197">
        <f t="shared" si="2"/>
        <v>7.9400000000000009E-3</v>
      </c>
      <c r="D39" s="197">
        <f t="shared" si="3"/>
        <v>3.0800000000000003E-3</v>
      </c>
      <c r="E39" s="197">
        <f t="shared" si="4"/>
        <v>5.3499999999999997E-3</v>
      </c>
      <c r="I39" s="207">
        <v>51</v>
      </c>
      <c r="J39" s="209">
        <v>4.38</v>
      </c>
      <c r="K39" s="209">
        <v>7.94</v>
      </c>
      <c r="L39" s="209">
        <v>3.08</v>
      </c>
      <c r="M39" s="209">
        <v>5.35</v>
      </c>
    </row>
    <row r="40" spans="1:13" x14ac:dyDescent="0.25">
      <c r="A40" s="5">
        <v>52</v>
      </c>
      <c r="B40" s="197">
        <f t="shared" si="1"/>
        <v>4.8399999999999997E-3</v>
      </c>
      <c r="C40" s="197">
        <f t="shared" si="2"/>
        <v>8.8400000000000006E-3</v>
      </c>
      <c r="D40" s="197">
        <f t="shared" si="3"/>
        <v>3.3700000000000002E-3</v>
      </c>
      <c r="E40" s="197">
        <f t="shared" si="4"/>
        <v>5.9500000000000004E-3</v>
      </c>
      <c r="I40" s="207">
        <v>52</v>
      </c>
      <c r="J40" s="209">
        <v>4.84</v>
      </c>
      <c r="K40" s="209">
        <v>8.84</v>
      </c>
      <c r="L40" s="209">
        <v>3.37</v>
      </c>
      <c r="M40" s="209">
        <v>5.95</v>
      </c>
    </row>
    <row r="41" spans="1:13" x14ac:dyDescent="0.25">
      <c r="A41" s="5">
        <v>53</v>
      </c>
      <c r="B41" s="197">
        <f t="shared" si="1"/>
        <v>5.3600000000000002E-3</v>
      </c>
      <c r="C41" s="197">
        <f t="shared" si="2"/>
        <v>9.8499999999999994E-3</v>
      </c>
      <c r="D41" s="197">
        <f t="shared" si="3"/>
        <v>3.6900000000000001E-3</v>
      </c>
      <c r="E41" s="197">
        <f t="shared" si="4"/>
        <v>6.6E-3</v>
      </c>
      <c r="I41" s="207">
        <v>53</v>
      </c>
      <c r="J41" s="209">
        <v>5.36</v>
      </c>
      <c r="K41" s="209">
        <v>9.85</v>
      </c>
      <c r="L41" s="209">
        <v>3.69</v>
      </c>
      <c r="M41" s="209">
        <v>6.6</v>
      </c>
    </row>
    <row r="42" spans="1:13" x14ac:dyDescent="0.25">
      <c r="A42" s="5">
        <v>54</v>
      </c>
      <c r="B42" s="197">
        <f t="shared" si="1"/>
        <v>5.9299999999999995E-3</v>
      </c>
      <c r="C42" s="197">
        <f t="shared" si="2"/>
        <v>1.0960000000000001E-2</v>
      </c>
      <c r="D42" s="197">
        <f t="shared" si="3"/>
        <v>4.0700000000000007E-3</v>
      </c>
      <c r="E42" s="197">
        <f t="shared" si="4"/>
        <v>7.3299999999999997E-3</v>
      </c>
      <c r="I42" s="207">
        <v>54</v>
      </c>
      <c r="J42" s="209">
        <v>5.93</v>
      </c>
      <c r="K42" s="209">
        <v>10.96</v>
      </c>
      <c r="L42" s="209">
        <v>4.07</v>
      </c>
      <c r="M42" s="209">
        <v>7.33</v>
      </c>
    </row>
    <row r="43" spans="1:13" x14ac:dyDescent="0.25">
      <c r="A43" s="5">
        <v>55</v>
      </c>
      <c r="B43" s="197">
        <f t="shared" si="1"/>
        <v>6.5599999999999999E-3</v>
      </c>
      <c r="C43" s="197">
        <f t="shared" si="2"/>
        <v>1.2199999999999999E-2</v>
      </c>
      <c r="D43" s="197">
        <f t="shared" si="3"/>
        <v>4.47E-3</v>
      </c>
      <c r="E43" s="197">
        <f t="shared" si="4"/>
        <v>8.1300000000000001E-3</v>
      </c>
      <c r="I43" s="207">
        <v>55</v>
      </c>
      <c r="J43" s="209">
        <v>6.56</v>
      </c>
      <c r="K43" s="209">
        <v>12.2</v>
      </c>
      <c r="L43" s="209">
        <v>4.47</v>
      </c>
      <c r="M43" s="209">
        <v>8.1300000000000008</v>
      </c>
    </row>
    <row r="44" spans="1:13" x14ac:dyDescent="0.25">
      <c r="A44" s="5">
        <v>56</v>
      </c>
      <c r="B44" s="197">
        <f t="shared" si="1"/>
        <v>7.26E-3</v>
      </c>
      <c r="C44" s="197">
        <f t="shared" si="2"/>
        <v>1.3560000000000001E-2</v>
      </c>
      <c r="D44" s="197">
        <f t="shared" si="3"/>
        <v>4.8899999999999994E-3</v>
      </c>
      <c r="E44" s="197">
        <f t="shared" si="4"/>
        <v>8.9300000000000004E-3</v>
      </c>
      <c r="I44" s="207">
        <v>56</v>
      </c>
      <c r="J44" s="209">
        <v>7.26</v>
      </c>
      <c r="K44" s="209">
        <v>13.56</v>
      </c>
      <c r="L44" s="209">
        <v>4.8899999999999997</v>
      </c>
      <c r="M44" s="209">
        <v>8.93</v>
      </c>
    </row>
    <row r="45" spans="1:13" x14ac:dyDescent="0.25">
      <c r="A45" s="5">
        <v>57</v>
      </c>
      <c r="B45" s="197">
        <f t="shared" si="1"/>
        <v>8.0399999999999985E-3</v>
      </c>
      <c r="C45" s="197">
        <f t="shared" si="2"/>
        <v>1.508E-2</v>
      </c>
      <c r="D45" s="197">
        <f t="shared" si="3"/>
        <v>5.3499999999999997E-3</v>
      </c>
      <c r="E45" s="197">
        <f t="shared" si="4"/>
        <v>9.8200000000000006E-3</v>
      </c>
      <c r="I45" s="207">
        <v>57</v>
      </c>
      <c r="J45" s="209">
        <v>8.0399999999999991</v>
      </c>
      <c r="K45" s="209">
        <v>15.08</v>
      </c>
      <c r="L45" s="209">
        <v>5.35</v>
      </c>
      <c r="M45" s="209">
        <v>9.82</v>
      </c>
    </row>
    <row r="46" spans="1:13" x14ac:dyDescent="0.25">
      <c r="A46" s="5">
        <v>58</v>
      </c>
      <c r="B46" s="197">
        <f t="shared" si="1"/>
        <v>8.8900000000000003E-3</v>
      </c>
      <c r="C46" s="197">
        <f t="shared" si="2"/>
        <v>1.6750000000000001E-2</v>
      </c>
      <c r="D46" s="197">
        <f t="shared" si="3"/>
        <v>5.8499999999999993E-3</v>
      </c>
      <c r="E46" s="197">
        <f t="shared" si="4"/>
        <v>1.081E-2</v>
      </c>
      <c r="I46" s="207">
        <v>58</v>
      </c>
      <c r="J46" s="209">
        <v>8.89</v>
      </c>
      <c r="K46" s="209">
        <v>16.75</v>
      </c>
      <c r="L46" s="209">
        <v>5.85</v>
      </c>
      <c r="M46" s="209">
        <v>10.81</v>
      </c>
    </row>
    <row r="47" spans="1:13" x14ac:dyDescent="0.25">
      <c r="A47" s="5">
        <v>59</v>
      </c>
      <c r="B47" s="197">
        <f t="shared" si="1"/>
        <v>9.8399999999999998E-3</v>
      </c>
      <c r="C47" s="197">
        <f t="shared" si="2"/>
        <v>1.8600000000000002E-2</v>
      </c>
      <c r="D47" s="197">
        <f t="shared" si="3"/>
        <v>6.4099999999999999E-3</v>
      </c>
      <c r="E47" s="197">
        <f t="shared" si="4"/>
        <v>1.1890000000000001E-2</v>
      </c>
      <c r="I47" s="207">
        <v>59</v>
      </c>
      <c r="J47" s="209">
        <v>9.84</v>
      </c>
      <c r="K47" s="209">
        <v>18.600000000000001</v>
      </c>
      <c r="L47" s="209">
        <v>6.41</v>
      </c>
      <c r="M47" s="209">
        <v>11.89</v>
      </c>
    </row>
    <row r="48" spans="1:13" x14ac:dyDescent="0.25">
      <c r="A48" s="5">
        <v>60</v>
      </c>
      <c r="B48" s="197">
        <f t="shared" si="1"/>
        <v>1.089E-2</v>
      </c>
      <c r="C48" s="197">
        <f t="shared" si="2"/>
        <v>2.0629999999999999E-2</v>
      </c>
      <c r="D48" s="197">
        <f t="shared" si="3"/>
        <v>7.0199999999999993E-3</v>
      </c>
      <c r="E48" s="197">
        <f t="shared" si="4"/>
        <v>1.3089999999999999E-2</v>
      </c>
      <c r="I48" s="207">
        <v>60</v>
      </c>
      <c r="J48" s="209">
        <v>10.89</v>
      </c>
      <c r="K48" s="209">
        <v>20.63</v>
      </c>
      <c r="L48" s="209">
        <v>7.02</v>
      </c>
      <c r="M48" s="209">
        <v>13.09</v>
      </c>
    </row>
    <row r="49" spans="1:13" x14ac:dyDescent="0.25">
      <c r="A49" s="5">
        <v>61</v>
      </c>
      <c r="B49" s="197">
        <f t="shared" si="1"/>
        <v>1.2029999999999999E-2</v>
      </c>
      <c r="C49" s="197">
        <f t="shared" si="2"/>
        <v>2.2879999999999998E-2</v>
      </c>
      <c r="D49" s="197">
        <f t="shared" si="3"/>
        <v>7.7099999999999998E-3</v>
      </c>
      <c r="E49" s="197">
        <f t="shared" si="4"/>
        <v>1.443E-2</v>
      </c>
      <c r="I49" s="207">
        <v>61</v>
      </c>
      <c r="J49" s="209">
        <v>12.03</v>
      </c>
      <c r="K49" s="209">
        <v>22.88</v>
      </c>
      <c r="L49" s="209">
        <v>7.71</v>
      </c>
      <c r="M49" s="209">
        <v>14.43</v>
      </c>
    </row>
    <row r="50" spans="1:13" x14ac:dyDescent="0.25">
      <c r="A50" s="5">
        <v>62</v>
      </c>
      <c r="B50" s="197">
        <f t="shared" si="1"/>
        <v>1.3300000000000001E-2</v>
      </c>
      <c r="C50" s="197">
        <f t="shared" si="2"/>
        <v>2.5360000000000001E-2</v>
      </c>
      <c r="D50" s="197">
        <f t="shared" si="3"/>
        <v>8.4600000000000005E-3</v>
      </c>
      <c r="E50" s="197">
        <f t="shared" si="4"/>
        <v>1.5900000000000001E-2</v>
      </c>
      <c r="I50" s="207">
        <v>62</v>
      </c>
      <c r="J50" s="209">
        <v>13.3</v>
      </c>
      <c r="K50" s="209">
        <v>25.36</v>
      </c>
      <c r="L50" s="209">
        <v>8.4600000000000009</v>
      </c>
      <c r="M50" s="209">
        <v>15.9</v>
      </c>
    </row>
    <row r="51" spans="1:13" x14ac:dyDescent="0.25">
      <c r="A51" s="5">
        <v>63</v>
      </c>
      <c r="B51" s="197">
        <f t="shared" si="1"/>
        <v>1.4710000000000001E-2</v>
      </c>
      <c r="C51" s="197">
        <f t="shared" si="2"/>
        <v>2.8070000000000001E-2</v>
      </c>
      <c r="D51" s="197">
        <f t="shared" si="3"/>
        <v>9.300000000000001E-3</v>
      </c>
      <c r="E51" s="197">
        <f t="shared" si="4"/>
        <v>1.7520000000000001E-2</v>
      </c>
      <c r="I51" s="207">
        <v>63</v>
      </c>
      <c r="J51" s="209">
        <v>14.71</v>
      </c>
      <c r="K51" s="209">
        <v>28.07</v>
      </c>
      <c r="L51" s="209">
        <v>9.3000000000000007</v>
      </c>
      <c r="M51" s="209">
        <v>17.52</v>
      </c>
    </row>
    <row r="52" spans="1:13" x14ac:dyDescent="0.25">
      <c r="A52" s="5">
        <v>64</v>
      </c>
      <c r="B52" s="197">
        <f t="shared" si="1"/>
        <v>1.6230000000000001E-2</v>
      </c>
      <c r="C52" s="197">
        <f t="shared" si="2"/>
        <v>3.107E-2</v>
      </c>
      <c r="D52" s="197">
        <f t="shared" si="3"/>
        <v>1.021E-2</v>
      </c>
      <c r="E52" s="197">
        <f t="shared" si="4"/>
        <v>1.932E-2</v>
      </c>
      <c r="I52" s="207">
        <v>64</v>
      </c>
      <c r="J52" s="209">
        <v>16.23</v>
      </c>
      <c r="K52" s="209">
        <v>31.07</v>
      </c>
      <c r="L52" s="209">
        <v>10.210000000000001</v>
      </c>
      <c r="M52" s="209">
        <v>19.32</v>
      </c>
    </row>
    <row r="53" spans="1:13" x14ac:dyDescent="0.25">
      <c r="A53" s="5">
        <v>65</v>
      </c>
      <c r="B53" s="197">
        <f t="shared" si="1"/>
        <v>1.7929999999999998E-2</v>
      </c>
      <c r="C53" s="197">
        <f t="shared" si="2"/>
        <v>3.4360000000000002E-2</v>
      </c>
      <c r="D53" s="197">
        <f t="shared" si="3"/>
        <v>1.124E-2</v>
      </c>
      <c r="E53" s="197">
        <f t="shared" si="4"/>
        <v>2.1319999999999999E-2</v>
      </c>
      <c r="I53" s="207">
        <v>65</v>
      </c>
      <c r="J53" s="209">
        <v>17.93</v>
      </c>
      <c r="K53" s="209">
        <v>34.36</v>
      </c>
      <c r="L53" s="209">
        <v>11.24</v>
      </c>
      <c r="M53" s="209">
        <v>21.32</v>
      </c>
    </row>
    <row r="54" spans="1:13" x14ac:dyDescent="0.25">
      <c r="A54" s="5">
        <v>66</v>
      </c>
      <c r="B54" s="197">
        <f t="shared" si="1"/>
        <v>1.9850000000000003E-2</v>
      </c>
      <c r="C54" s="197">
        <f t="shared" si="2"/>
        <v>3.773E-2</v>
      </c>
      <c r="D54" s="197">
        <f t="shared" si="3"/>
        <v>1.2410000000000001E-2</v>
      </c>
      <c r="E54" s="197">
        <f t="shared" si="4"/>
        <v>2.3359999999999999E-2</v>
      </c>
      <c r="I54" s="207">
        <v>66</v>
      </c>
      <c r="J54" s="209">
        <v>19.850000000000001</v>
      </c>
      <c r="K54" s="209">
        <v>37.729999999999997</v>
      </c>
      <c r="L54" s="209">
        <v>12.41</v>
      </c>
      <c r="M54" s="209">
        <v>23.36</v>
      </c>
    </row>
    <row r="55" spans="1:13" x14ac:dyDescent="0.25">
      <c r="A55" s="5">
        <v>67</v>
      </c>
      <c r="B55" s="197">
        <f t="shared" si="1"/>
        <v>2.197E-2</v>
      </c>
      <c r="C55" s="197">
        <f t="shared" si="2"/>
        <v>4.1390000000000003E-2</v>
      </c>
      <c r="D55" s="197">
        <f t="shared" si="3"/>
        <v>1.3710000000000002E-2</v>
      </c>
      <c r="E55" s="197">
        <f t="shared" si="4"/>
        <v>2.5610000000000001E-2</v>
      </c>
      <c r="I55" s="207">
        <v>67</v>
      </c>
      <c r="J55" s="209">
        <v>21.97</v>
      </c>
      <c r="K55" s="209">
        <v>41.39</v>
      </c>
      <c r="L55" s="209">
        <v>13.71</v>
      </c>
      <c r="M55" s="209">
        <v>25.61</v>
      </c>
    </row>
    <row r="56" spans="1:13" x14ac:dyDescent="0.25">
      <c r="A56" s="5">
        <v>68</v>
      </c>
      <c r="B56" s="197">
        <f t="shared" si="1"/>
        <v>2.4309999999999998E-2</v>
      </c>
      <c r="C56" s="197">
        <f t="shared" si="2"/>
        <v>4.5380000000000004E-2</v>
      </c>
      <c r="D56" s="197">
        <f t="shared" si="3"/>
        <v>1.5140000000000001E-2</v>
      </c>
      <c r="E56" s="197">
        <f t="shared" si="4"/>
        <v>2.8059999999999998E-2</v>
      </c>
      <c r="I56" s="207">
        <v>68</v>
      </c>
      <c r="J56" s="209">
        <v>24.31</v>
      </c>
      <c r="K56" s="209">
        <v>45.38</v>
      </c>
      <c r="L56" s="209">
        <v>15.14</v>
      </c>
      <c r="M56" s="209">
        <v>28.06</v>
      </c>
    </row>
    <row r="57" spans="1:13" x14ac:dyDescent="0.25">
      <c r="A57" s="5">
        <v>69</v>
      </c>
      <c r="B57" s="197">
        <f t="shared" si="1"/>
        <v>2.6870000000000002E-2</v>
      </c>
      <c r="C57" s="197">
        <f t="shared" si="2"/>
        <v>4.9710000000000004E-2</v>
      </c>
      <c r="D57" s="197">
        <f t="shared" si="3"/>
        <v>1.6730000000000002E-2</v>
      </c>
      <c r="E57" s="197">
        <f t="shared" si="4"/>
        <v>3.074E-2</v>
      </c>
      <c r="I57" s="207">
        <v>69</v>
      </c>
      <c r="J57" s="209">
        <v>26.87</v>
      </c>
      <c r="K57" s="209">
        <v>49.71</v>
      </c>
      <c r="L57" s="209">
        <v>16.73</v>
      </c>
      <c r="M57" s="209">
        <v>30.74</v>
      </c>
    </row>
    <row r="58" spans="1:13" x14ac:dyDescent="0.25">
      <c r="A58" s="5">
        <v>70</v>
      </c>
      <c r="B58" s="197">
        <f t="shared" si="1"/>
        <v>2.9769999999999998E-2</v>
      </c>
      <c r="C58" s="197">
        <f t="shared" si="2"/>
        <v>5.4240000000000003E-2</v>
      </c>
      <c r="D58" s="197">
        <f t="shared" si="3"/>
        <v>1.8530000000000001E-2</v>
      </c>
      <c r="E58" s="197">
        <f t="shared" si="4"/>
        <v>3.3570000000000003E-2</v>
      </c>
      <c r="I58" s="207">
        <v>70</v>
      </c>
      <c r="J58" s="209">
        <v>29.77</v>
      </c>
      <c r="K58" s="209">
        <v>54.24</v>
      </c>
      <c r="L58" s="209">
        <v>18.53</v>
      </c>
      <c r="M58" s="209">
        <v>33.57</v>
      </c>
    </row>
    <row r="59" spans="1:13" x14ac:dyDescent="0.25">
      <c r="A59" s="5">
        <v>71</v>
      </c>
      <c r="B59" s="197">
        <f t="shared" si="1"/>
        <v>3.2990000000000005E-2</v>
      </c>
      <c r="C59" s="197">
        <f t="shared" si="2"/>
        <v>5.8889999999999998E-2</v>
      </c>
      <c r="D59" s="197">
        <f t="shared" si="3"/>
        <v>2.0559999999999998E-2</v>
      </c>
      <c r="E59" s="197">
        <f t="shared" si="4"/>
        <v>3.6499999999999998E-2</v>
      </c>
      <c r="I59" s="207">
        <v>71</v>
      </c>
      <c r="J59" s="209">
        <v>32.99</v>
      </c>
      <c r="K59" s="209">
        <v>58.89</v>
      </c>
      <c r="L59" s="209">
        <v>20.56</v>
      </c>
      <c r="M59" s="209">
        <v>36.5</v>
      </c>
    </row>
    <row r="60" spans="1:13" x14ac:dyDescent="0.25">
      <c r="A60" s="5">
        <v>72</v>
      </c>
      <c r="B60" s="197">
        <f t="shared" si="1"/>
        <v>3.6630000000000003E-2</v>
      </c>
      <c r="C60" s="197">
        <f t="shared" si="2"/>
        <v>6.3630000000000006E-2</v>
      </c>
      <c r="D60" s="197">
        <f t="shared" si="3"/>
        <v>2.2859999999999998E-2</v>
      </c>
      <c r="E60" s="197">
        <f t="shared" si="4"/>
        <v>3.9530000000000003E-2</v>
      </c>
      <c r="I60" s="207">
        <v>72</v>
      </c>
      <c r="J60" s="209">
        <v>36.630000000000003</v>
      </c>
      <c r="K60" s="209">
        <v>63.63</v>
      </c>
      <c r="L60" s="209">
        <v>22.86</v>
      </c>
      <c r="M60" s="209">
        <v>39.53</v>
      </c>
    </row>
    <row r="61" spans="1:13" x14ac:dyDescent="0.25">
      <c r="A61" s="5">
        <v>73</v>
      </c>
      <c r="B61" s="197">
        <f t="shared" si="1"/>
        <v>4.0719999999999999E-2</v>
      </c>
      <c r="C61" s="197">
        <f t="shared" si="2"/>
        <v>6.8379999999999996E-2</v>
      </c>
      <c r="D61" s="197">
        <f t="shared" si="3"/>
        <v>2.546E-2</v>
      </c>
      <c r="E61" s="197">
        <f t="shared" si="4"/>
        <v>4.2599999999999999E-2</v>
      </c>
      <c r="I61" s="207">
        <v>73</v>
      </c>
      <c r="J61" s="209">
        <v>40.72</v>
      </c>
      <c r="K61" s="209">
        <v>68.38</v>
      </c>
      <c r="L61" s="209">
        <v>25.46</v>
      </c>
      <c r="M61" s="209">
        <v>42.6</v>
      </c>
    </row>
    <row r="62" spans="1:13" x14ac:dyDescent="0.25">
      <c r="A62" s="5">
        <v>74</v>
      </c>
      <c r="B62" s="197">
        <f t="shared" si="1"/>
        <v>4.5319999999999999E-2</v>
      </c>
      <c r="C62" s="197">
        <f t="shared" si="2"/>
        <v>7.3040000000000008E-2</v>
      </c>
      <c r="D62" s="197">
        <f t="shared" si="3"/>
        <v>2.8410000000000001E-2</v>
      </c>
      <c r="E62" s="197">
        <f t="shared" si="4"/>
        <v>4.5649999999999996E-2</v>
      </c>
      <c r="I62" s="207">
        <v>74</v>
      </c>
      <c r="J62" s="209">
        <v>45.32</v>
      </c>
      <c r="K62" s="209">
        <v>73.040000000000006</v>
      </c>
      <c r="L62" s="209">
        <v>28.41</v>
      </c>
      <c r="M62" s="209">
        <v>45.65</v>
      </c>
    </row>
    <row r="63" spans="1:13" x14ac:dyDescent="0.25">
      <c r="A63" s="5">
        <v>75</v>
      </c>
      <c r="B63" s="197">
        <f t="shared" si="1"/>
        <v>5.0529999999999999E-2</v>
      </c>
      <c r="C63" s="197">
        <f t="shared" si="2"/>
        <v>7.7480000000000007E-2</v>
      </c>
      <c r="D63" s="197">
        <f t="shared" si="3"/>
        <v>3.1780000000000003E-2</v>
      </c>
      <c r="E63" s="197">
        <f t="shared" si="4"/>
        <v>4.8600000000000004E-2</v>
      </c>
      <c r="I63" s="207">
        <v>75</v>
      </c>
      <c r="J63" s="209">
        <v>50.53</v>
      </c>
      <c r="K63" s="209">
        <v>77.48</v>
      </c>
      <c r="L63" s="209">
        <v>31.78</v>
      </c>
      <c r="M63" s="209">
        <v>48.6</v>
      </c>
    </row>
    <row r="64" spans="1:13" x14ac:dyDescent="0.25">
      <c r="A64" s="5">
        <v>76</v>
      </c>
      <c r="B64" s="197">
        <f t="shared" si="1"/>
        <v>5.6420000000000005E-2</v>
      </c>
      <c r="C64" s="197">
        <f t="shared" si="2"/>
        <v>8.1540000000000001E-2</v>
      </c>
      <c r="D64" s="197">
        <f t="shared" si="3"/>
        <v>3.5619999999999999E-2</v>
      </c>
      <c r="E64" s="197">
        <f t="shared" si="4"/>
        <v>5.1369999999999999E-2</v>
      </c>
      <c r="I64" s="207">
        <v>76</v>
      </c>
      <c r="J64" s="209">
        <v>56.42</v>
      </c>
      <c r="K64" s="209">
        <v>81.540000000000006</v>
      </c>
      <c r="L64" s="209">
        <v>35.619999999999997</v>
      </c>
      <c r="M64" s="209">
        <v>51.37</v>
      </c>
    </row>
    <row r="65" spans="1:13" x14ac:dyDescent="0.25">
      <c r="A65" s="5">
        <v>77</v>
      </c>
      <c r="B65" s="197">
        <f t="shared" si="1"/>
        <v>6.3109999999999999E-2</v>
      </c>
      <c r="C65" s="197">
        <f t="shared" si="2"/>
        <v>8.498E-2</v>
      </c>
      <c r="D65" s="197">
        <f t="shared" si="3"/>
        <v>0.04</v>
      </c>
      <c r="E65" s="197">
        <f t="shared" si="4"/>
        <v>5.3780000000000001E-2</v>
      </c>
      <c r="I65" s="207">
        <v>77</v>
      </c>
      <c r="J65" s="209">
        <v>63.11</v>
      </c>
      <c r="K65" s="209">
        <v>84.98</v>
      </c>
      <c r="L65" s="209">
        <v>40</v>
      </c>
      <c r="M65" s="209">
        <v>53.78</v>
      </c>
    </row>
    <row r="66" spans="1:13" x14ac:dyDescent="0.25">
      <c r="A66" s="5">
        <v>78</v>
      </c>
      <c r="B66" s="197">
        <f t="shared" si="1"/>
        <v>7.0709999999999995E-2</v>
      </c>
      <c r="C66" s="197">
        <f t="shared" si="2"/>
        <v>8.7529999999999997E-2</v>
      </c>
      <c r="D66" s="197">
        <f t="shared" si="3"/>
        <v>4.5030000000000001E-2</v>
      </c>
      <c r="E66" s="197">
        <f t="shared" si="4"/>
        <v>5.568E-2</v>
      </c>
      <c r="I66" s="207">
        <v>78</v>
      </c>
      <c r="J66" s="209">
        <v>70.709999999999994</v>
      </c>
      <c r="K66" s="209">
        <v>87.53</v>
      </c>
      <c r="L66" s="209">
        <v>45.03</v>
      </c>
      <c r="M66" s="209">
        <v>55.68</v>
      </c>
    </row>
    <row r="67" spans="1:13" x14ac:dyDescent="0.25">
      <c r="A67" s="5">
        <v>79</v>
      </c>
      <c r="B67" s="197">
        <f t="shared" si="1"/>
        <v>7.937000000000001E-2</v>
      </c>
      <c r="C67" s="197">
        <f t="shared" si="2"/>
        <v>8.8819999999999996E-2</v>
      </c>
      <c r="D67" s="197">
        <f t="shared" si="3"/>
        <v>5.0799999999999998E-2</v>
      </c>
      <c r="E67" s="197">
        <f t="shared" si="4"/>
        <v>5.6829999999999999E-2</v>
      </c>
      <c r="I67" s="207">
        <v>79</v>
      </c>
      <c r="J67" s="209">
        <v>79.37</v>
      </c>
      <c r="K67" s="209">
        <v>88.82</v>
      </c>
      <c r="L67" s="209">
        <v>50.8</v>
      </c>
      <c r="M67" s="209">
        <v>56.83</v>
      </c>
    </row>
    <row r="68" spans="1:13" x14ac:dyDescent="0.25">
      <c r="A68" s="5">
        <v>80</v>
      </c>
    </row>
    <row r="69" spans="1:13" x14ac:dyDescent="0.25">
      <c r="A69" s="5">
        <v>81</v>
      </c>
    </row>
    <row r="70" spans="1:13" x14ac:dyDescent="0.25">
      <c r="A70" s="5">
        <v>82</v>
      </c>
    </row>
    <row r="71" spans="1:13" x14ac:dyDescent="0.25">
      <c r="A71" s="5">
        <v>83</v>
      </c>
    </row>
    <row r="72" spans="1:13" x14ac:dyDescent="0.25">
      <c r="A72" s="5">
        <v>84</v>
      </c>
    </row>
    <row r="73" spans="1:13" x14ac:dyDescent="0.25">
      <c r="A73" s="5">
        <v>85</v>
      </c>
    </row>
    <row r="74" spans="1:13" x14ac:dyDescent="0.25">
      <c r="A74" s="5">
        <v>86</v>
      </c>
    </row>
    <row r="75" spans="1:13" x14ac:dyDescent="0.25">
      <c r="A75" s="5">
        <v>87</v>
      </c>
    </row>
    <row r="76" spans="1:13" x14ac:dyDescent="0.25">
      <c r="A76" s="5">
        <v>88</v>
      </c>
    </row>
    <row r="77" spans="1:13" x14ac:dyDescent="0.25">
      <c r="A77" s="5">
        <v>89</v>
      </c>
    </row>
    <row r="78" spans="1:13" x14ac:dyDescent="0.25">
      <c r="A78" s="5">
        <v>90</v>
      </c>
    </row>
    <row r="79" spans="1:13" x14ac:dyDescent="0.25">
      <c r="A79" s="5">
        <v>91</v>
      </c>
    </row>
    <row r="80" spans="1:13" x14ac:dyDescent="0.25">
      <c r="A80" s="5">
        <v>92</v>
      </c>
    </row>
    <row r="81" spans="1:1" x14ac:dyDescent="0.25">
      <c r="A81" s="5">
        <v>93</v>
      </c>
    </row>
    <row r="82" spans="1:1" x14ac:dyDescent="0.25">
      <c r="A82" s="5">
        <v>94</v>
      </c>
    </row>
    <row r="83" spans="1:1" x14ac:dyDescent="0.25">
      <c r="A83" s="5">
        <v>95</v>
      </c>
    </row>
    <row r="84" spans="1:1" x14ac:dyDescent="0.25">
      <c r="A84" s="5">
        <v>96</v>
      </c>
    </row>
    <row r="85" spans="1:1" x14ac:dyDescent="0.25">
      <c r="A85" s="5">
        <v>97</v>
      </c>
    </row>
    <row r="86" spans="1:1" x14ac:dyDescent="0.25">
      <c r="A86" s="5">
        <v>98</v>
      </c>
    </row>
    <row r="87" spans="1:1" x14ac:dyDescent="0.25">
      <c r="A87" s="5">
        <v>99</v>
      </c>
    </row>
    <row r="88" spans="1:1" x14ac:dyDescent="0.25">
      <c r="A88" s="5">
        <v>100</v>
      </c>
    </row>
  </sheetData>
  <mergeCells count="2">
    <mergeCell ref="B4:E4"/>
    <mergeCell ref="F4:I4"/>
  </mergeCells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3:C4"/>
  <sheetViews>
    <sheetView rightToLeft="1" workbookViewId="0">
      <selection activeCell="B4" sqref="B4"/>
    </sheetView>
  </sheetViews>
  <sheetFormatPr defaultRowHeight="13.2" x14ac:dyDescent="0.25"/>
  <cols>
    <col min="1" max="1" width="26.6640625" bestFit="1" customWidth="1"/>
  </cols>
  <sheetData>
    <row r="3" spans="1:3" x14ac:dyDescent="0.25">
      <c r="A3" s="1" t="s">
        <v>54</v>
      </c>
      <c r="B3">
        <v>1.5920000000000001</v>
      </c>
      <c r="C3" s="68" t="s">
        <v>2444</v>
      </c>
    </row>
    <row r="4" spans="1:3" x14ac:dyDescent="0.25">
      <c r="A4" s="68" t="s">
        <v>7</v>
      </c>
      <c r="B4">
        <v>1.9</v>
      </c>
      <c r="C4">
        <v>0.83199999999999996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R1477"/>
  <sheetViews>
    <sheetView rightToLeft="1" zoomScale="80" zoomScaleNormal="80" workbookViewId="0">
      <selection activeCell="I7" sqref="I7"/>
    </sheetView>
  </sheetViews>
  <sheetFormatPr defaultRowHeight="13.2" x14ac:dyDescent="0.25"/>
  <cols>
    <col min="1" max="1" width="8.6640625" customWidth="1"/>
    <col min="2" max="2" width="37.6640625" customWidth="1"/>
    <col min="3" max="4" width="11.33203125" customWidth="1"/>
    <col min="5" max="11" width="15.109375" customWidth="1"/>
    <col min="13" max="13" width="43.6640625" bestFit="1" customWidth="1"/>
    <col min="14" max="14" width="11.33203125" customWidth="1"/>
    <col min="18" max="18" width="49" bestFit="1" customWidth="1"/>
  </cols>
  <sheetData>
    <row r="1" spans="1:18" x14ac:dyDescent="0.25">
      <c r="A1" s="70" t="s">
        <v>75</v>
      </c>
      <c r="B1" s="70" t="s">
        <v>76</v>
      </c>
      <c r="C1" s="70" t="s">
        <v>77</v>
      </c>
      <c r="D1" s="70" t="s">
        <v>77</v>
      </c>
      <c r="E1" s="70" t="s">
        <v>78</v>
      </c>
      <c r="F1" s="70" t="s">
        <v>78</v>
      </c>
      <c r="G1" s="70" t="s">
        <v>78</v>
      </c>
      <c r="H1" s="70" t="s">
        <v>78</v>
      </c>
      <c r="I1" s="70" t="s">
        <v>78</v>
      </c>
      <c r="J1" s="70" t="s">
        <v>78</v>
      </c>
      <c r="K1" s="70" t="s">
        <v>79</v>
      </c>
      <c r="N1" s="70" t="s">
        <v>77</v>
      </c>
    </row>
    <row r="2" spans="1:18" x14ac:dyDescent="0.25">
      <c r="A2" s="70" t="s">
        <v>75</v>
      </c>
      <c r="B2" s="70" t="s">
        <v>76</v>
      </c>
      <c r="C2" s="70" t="s">
        <v>77</v>
      </c>
      <c r="D2" s="70" t="s">
        <v>77</v>
      </c>
      <c r="E2" s="70" t="s">
        <v>78</v>
      </c>
      <c r="F2" s="70" t="s">
        <v>78</v>
      </c>
      <c r="G2" s="70" t="s">
        <v>78</v>
      </c>
      <c r="H2" s="70" t="s">
        <v>78</v>
      </c>
      <c r="I2" s="70" t="s">
        <v>78</v>
      </c>
      <c r="J2" s="70" t="s">
        <v>78</v>
      </c>
      <c r="K2" s="70" t="s">
        <v>80</v>
      </c>
      <c r="N2" s="70" t="s">
        <v>77</v>
      </c>
      <c r="R2" s="70" t="s">
        <v>1589</v>
      </c>
    </row>
    <row r="3" spans="1:18" x14ac:dyDescent="0.25">
      <c r="A3" s="70" t="s">
        <v>75</v>
      </c>
      <c r="B3" s="70" t="s">
        <v>76</v>
      </c>
      <c r="C3" s="70" t="s">
        <v>77</v>
      </c>
      <c r="D3" s="70" t="s">
        <v>77</v>
      </c>
      <c r="E3" s="70" t="s">
        <v>78</v>
      </c>
      <c r="F3" s="70" t="s">
        <v>78</v>
      </c>
      <c r="G3" s="70" t="s">
        <v>78</v>
      </c>
      <c r="H3" s="70" t="s">
        <v>79</v>
      </c>
      <c r="I3" s="70" t="s">
        <v>79</v>
      </c>
      <c r="J3" s="70" t="s">
        <v>79</v>
      </c>
      <c r="K3" s="70" t="s">
        <v>81</v>
      </c>
      <c r="L3" s="70" t="s">
        <v>79</v>
      </c>
      <c r="N3" s="70" t="s">
        <v>77</v>
      </c>
      <c r="R3" s="70" t="s">
        <v>379</v>
      </c>
    </row>
    <row r="4" spans="1:18" x14ac:dyDescent="0.25">
      <c r="A4" s="70" t="s">
        <v>82</v>
      </c>
      <c r="B4" s="70" t="s">
        <v>76</v>
      </c>
      <c r="C4" s="70" t="s">
        <v>83</v>
      </c>
      <c r="D4" s="70" t="s">
        <v>77</v>
      </c>
      <c r="E4" s="70" t="s">
        <v>79</v>
      </c>
      <c r="F4" s="70" t="s">
        <v>79</v>
      </c>
      <c r="G4" s="70" t="s">
        <v>79</v>
      </c>
      <c r="H4" s="70" t="s">
        <v>84</v>
      </c>
      <c r="I4" s="70" t="s">
        <v>85</v>
      </c>
      <c r="J4" s="70" t="s">
        <v>84</v>
      </c>
      <c r="K4" s="70" t="s">
        <v>86</v>
      </c>
      <c r="L4" s="70" t="s">
        <v>87</v>
      </c>
      <c r="N4" s="70" t="s">
        <v>77</v>
      </c>
      <c r="R4" s="70" t="s">
        <v>749</v>
      </c>
    </row>
    <row r="5" spans="1:18" x14ac:dyDescent="0.25">
      <c r="A5" s="70" t="s">
        <v>88</v>
      </c>
      <c r="B5" s="70" t="s">
        <v>89</v>
      </c>
      <c r="C5" s="70" t="s">
        <v>90</v>
      </c>
      <c r="D5" s="70"/>
      <c r="E5" s="70" t="s">
        <v>92</v>
      </c>
      <c r="F5" s="70" t="s">
        <v>93</v>
      </c>
      <c r="G5" s="70" t="s">
        <v>94</v>
      </c>
      <c r="H5" s="70" t="s">
        <v>95</v>
      </c>
      <c r="I5" s="70" t="s">
        <v>95</v>
      </c>
      <c r="J5" s="70" t="s">
        <v>96</v>
      </c>
      <c r="K5" s="70" t="s">
        <v>97</v>
      </c>
      <c r="L5" s="70" t="s">
        <v>98</v>
      </c>
      <c r="N5" s="70" t="s">
        <v>91</v>
      </c>
      <c r="R5" s="70" t="s">
        <v>755</v>
      </c>
    </row>
    <row r="6" spans="1:18" x14ac:dyDescent="0.25">
      <c r="A6" s="70" t="s">
        <v>1588</v>
      </c>
      <c r="B6" s="70" t="s">
        <v>1589</v>
      </c>
      <c r="C6" s="70">
        <v>3</v>
      </c>
      <c r="D6" s="70">
        <v>1</v>
      </c>
      <c r="E6" s="70">
        <v>0</v>
      </c>
      <c r="F6" s="70">
        <v>0</v>
      </c>
      <c r="G6" s="70">
        <v>0</v>
      </c>
      <c r="H6" s="70">
        <v>0</v>
      </c>
      <c r="I6" s="70">
        <v>0</v>
      </c>
      <c r="J6" s="70">
        <v>300</v>
      </c>
      <c r="K6" s="70">
        <v>0</v>
      </c>
      <c r="L6" s="70">
        <v>0</v>
      </c>
      <c r="M6" t="str">
        <f>TRIM(B6)</f>
        <v>אב בית</v>
      </c>
      <c r="N6" s="70" t="s">
        <v>100</v>
      </c>
      <c r="R6" s="70" t="s">
        <v>456</v>
      </c>
    </row>
    <row r="7" spans="1:18" x14ac:dyDescent="0.25">
      <c r="A7" s="70">
        <v>1783</v>
      </c>
      <c r="B7" s="70" t="s">
        <v>379</v>
      </c>
      <c r="C7" s="70">
        <v>3</v>
      </c>
      <c r="D7" s="70">
        <v>2</v>
      </c>
      <c r="E7" s="70">
        <v>0</v>
      </c>
      <c r="F7" s="70">
        <v>0</v>
      </c>
      <c r="G7" s="70">
        <v>0</v>
      </c>
      <c r="H7" s="70">
        <v>0</v>
      </c>
      <c r="I7" s="70">
        <v>0</v>
      </c>
      <c r="J7" s="70">
        <v>300</v>
      </c>
      <c r="K7" s="70">
        <v>0</v>
      </c>
      <c r="L7" s="70">
        <v>0</v>
      </c>
      <c r="M7" t="str">
        <f t="shared" ref="M7:M70" si="0">TRIM(B7)</f>
        <v>אבטחת איכות במפעל תעשיה</v>
      </c>
      <c r="N7" s="70" t="s">
        <v>100</v>
      </c>
      <c r="R7" s="70" t="s">
        <v>1701</v>
      </c>
    </row>
    <row r="8" spans="1:18" x14ac:dyDescent="0.25">
      <c r="A8" s="70" t="s">
        <v>748</v>
      </c>
      <c r="B8" s="70" t="s">
        <v>749</v>
      </c>
      <c r="C8" s="70">
        <v>1</v>
      </c>
      <c r="D8" s="70">
        <v>3</v>
      </c>
      <c r="E8" s="70">
        <v>0</v>
      </c>
      <c r="F8" s="70">
        <v>0</v>
      </c>
      <c r="G8" s="70">
        <v>0</v>
      </c>
      <c r="H8" s="70">
        <v>0</v>
      </c>
      <c r="I8" s="70">
        <v>0</v>
      </c>
      <c r="J8" s="70">
        <v>300</v>
      </c>
      <c r="K8" s="70">
        <v>0</v>
      </c>
      <c r="L8" s="70">
        <v>0</v>
      </c>
      <c r="M8" t="str">
        <f t="shared" si="0"/>
        <v>אגרונום</v>
      </c>
      <c r="N8" s="70" t="s">
        <v>100</v>
      </c>
      <c r="R8" s="70" t="s">
        <v>1940</v>
      </c>
    </row>
    <row r="9" spans="1:18" x14ac:dyDescent="0.25">
      <c r="A9" s="70" t="s">
        <v>754</v>
      </c>
      <c r="B9" s="70" t="s">
        <v>755</v>
      </c>
      <c r="C9" s="70">
        <v>1</v>
      </c>
      <c r="D9" s="70">
        <v>4</v>
      </c>
      <c r="E9" s="70">
        <v>0</v>
      </c>
      <c r="F9" s="70">
        <v>0</v>
      </c>
      <c r="G9" s="70">
        <v>0</v>
      </c>
      <c r="H9" s="70">
        <v>0</v>
      </c>
      <c r="I9" s="70">
        <v>0</v>
      </c>
      <c r="J9" s="70">
        <v>300</v>
      </c>
      <c r="K9" s="70">
        <v>0</v>
      </c>
      <c r="L9" s="70">
        <v>0</v>
      </c>
      <c r="M9" t="str">
        <f t="shared" si="0"/>
        <v>אדריכל/אדריכלית</v>
      </c>
      <c r="N9" s="70" t="s">
        <v>100</v>
      </c>
      <c r="R9" s="70" t="s">
        <v>119</v>
      </c>
    </row>
    <row r="10" spans="1:18" x14ac:dyDescent="0.25">
      <c r="A10" s="70">
        <v>2448</v>
      </c>
      <c r="B10" s="70" t="s">
        <v>456</v>
      </c>
      <c r="C10" s="70">
        <v>3</v>
      </c>
      <c r="D10" s="70">
        <v>5</v>
      </c>
      <c r="E10" s="70">
        <v>50</v>
      </c>
      <c r="F10" s="70">
        <v>50</v>
      </c>
      <c r="G10" s="70">
        <v>0</v>
      </c>
      <c r="H10" s="70">
        <v>0</v>
      </c>
      <c r="I10" s="70">
        <v>0</v>
      </c>
      <c r="J10" s="70">
        <v>300</v>
      </c>
      <c r="K10" s="70">
        <v>50</v>
      </c>
      <c r="L10" s="70">
        <v>0</v>
      </c>
      <c r="M10" t="str">
        <f t="shared" si="0"/>
        <v>אוסטאופט</v>
      </c>
      <c r="N10" s="70" t="s">
        <v>100</v>
      </c>
      <c r="R10" s="70" t="s">
        <v>1461</v>
      </c>
    </row>
    <row r="11" spans="1:18" x14ac:dyDescent="0.25">
      <c r="A11" s="70" t="s">
        <v>1939</v>
      </c>
      <c r="B11" s="70" t="s">
        <v>1940</v>
      </c>
      <c r="C11" s="70">
        <v>3</v>
      </c>
      <c r="D11" s="70">
        <v>6</v>
      </c>
      <c r="E11" s="70">
        <v>50</v>
      </c>
      <c r="F11" s="70">
        <v>50</v>
      </c>
      <c r="G11" s="70">
        <v>0</v>
      </c>
      <c r="H11" s="70">
        <v>0</v>
      </c>
      <c r="I11" s="70">
        <v>0</v>
      </c>
      <c r="J11" s="70">
        <v>300</v>
      </c>
      <c r="K11" s="70">
        <v>50</v>
      </c>
      <c r="L11" s="70">
        <v>0</v>
      </c>
      <c r="M11" t="str">
        <f t="shared" si="0"/>
        <v>אופה</v>
      </c>
      <c r="N11" s="70" t="s">
        <v>100</v>
      </c>
      <c r="R11" s="70" t="s">
        <v>130</v>
      </c>
    </row>
    <row r="12" spans="1:18" x14ac:dyDescent="0.25">
      <c r="A12" s="70">
        <v>1008</v>
      </c>
      <c r="B12" s="70" t="s">
        <v>119</v>
      </c>
      <c r="C12" s="70">
        <v>1</v>
      </c>
      <c r="D12" s="70">
        <v>7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300</v>
      </c>
      <c r="K12" s="70">
        <v>0</v>
      </c>
      <c r="L12" s="70">
        <v>0</v>
      </c>
      <c r="M12" t="str">
        <f t="shared" si="0"/>
        <v>אופטומטריסט</v>
      </c>
      <c r="N12" s="70" t="s">
        <v>100</v>
      </c>
      <c r="R12" s="70" t="s">
        <v>1807</v>
      </c>
    </row>
    <row r="13" spans="1:18" x14ac:dyDescent="0.25">
      <c r="A13" s="70" t="s">
        <v>1460</v>
      </c>
      <c r="B13" s="70" t="s">
        <v>1461</v>
      </c>
      <c r="C13" s="70">
        <v>1</v>
      </c>
      <c r="D13" s="70">
        <v>8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300</v>
      </c>
      <c r="K13" s="70">
        <v>0</v>
      </c>
      <c r="L13" s="70">
        <v>0</v>
      </c>
      <c r="M13" t="str">
        <f t="shared" si="0"/>
        <v>אופטיקאי/אופטימטריסט</v>
      </c>
      <c r="N13" s="70" t="s">
        <v>100</v>
      </c>
      <c r="R13" s="70" t="s">
        <v>286</v>
      </c>
    </row>
    <row r="14" spans="1:18" x14ac:dyDescent="0.25">
      <c r="A14" s="70">
        <v>1020</v>
      </c>
      <c r="B14" s="70" t="s">
        <v>130</v>
      </c>
      <c r="C14" s="70">
        <v>1</v>
      </c>
      <c r="D14" s="70">
        <v>9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300</v>
      </c>
      <c r="K14" s="70">
        <v>0</v>
      </c>
      <c r="L14" s="70">
        <v>0</v>
      </c>
      <c r="M14" t="str">
        <f t="shared" si="0"/>
        <v>אופטיקאי/אלקטרואופטיקאי/אופטימטריסט</v>
      </c>
      <c r="N14" s="70" t="s">
        <v>100</v>
      </c>
      <c r="R14" s="70" t="s">
        <v>517</v>
      </c>
    </row>
    <row r="15" spans="1:18" x14ac:dyDescent="0.25">
      <c r="A15" s="70" t="s">
        <v>1806</v>
      </c>
      <c r="B15" s="70" t="s">
        <v>1807</v>
      </c>
      <c r="C15" s="70">
        <v>1</v>
      </c>
      <c r="D15" s="70">
        <v>10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300</v>
      </c>
      <c r="K15" s="70">
        <v>0</v>
      </c>
      <c r="L15" s="70">
        <v>0</v>
      </c>
      <c r="M15" t="str">
        <f t="shared" si="0"/>
        <v>אוצר/אוצרת מוזאונים</v>
      </c>
      <c r="N15" s="70" t="s">
        <v>100</v>
      </c>
      <c r="R15" s="70" t="s">
        <v>917</v>
      </c>
    </row>
    <row r="16" spans="1:18" x14ac:dyDescent="0.25">
      <c r="A16" s="70">
        <v>1255</v>
      </c>
      <c r="B16" s="70" t="s">
        <v>286</v>
      </c>
      <c r="C16" s="70">
        <v>1</v>
      </c>
      <c r="D16" s="70">
        <v>11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300</v>
      </c>
      <c r="K16" s="70">
        <v>0</v>
      </c>
      <c r="L16" s="70">
        <v>0</v>
      </c>
      <c r="M16" t="str">
        <f t="shared" si="0"/>
        <v>אוצרת תערוכות</v>
      </c>
      <c r="N16" s="70" t="s">
        <v>100</v>
      </c>
      <c r="R16" s="70" t="s">
        <v>1977</v>
      </c>
    </row>
    <row r="17" spans="1:18" x14ac:dyDescent="0.25">
      <c r="A17" s="70">
        <v>2513</v>
      </c>
      <c r="B17" s="70" t="s">
        <v>517</v>
      </c>
      <c r="C17" s="70">
        <v>7</v>
      </c>
      <c r="D17" s="70">
        <v>12</v>
      </c>
      <c r="E17" s="70">
        <v>300</v>
      </c>
      <c r="F17" s="70">
        <v>300</v>
      </c>
      <c r="G17" s="70">
        <v>0</v>
      </c>
      <c r="H17" s="70">
        <v>0</v>
      </c>
      <c r="I17" s="70">
        <v>0</v>
      </c>
      <c r="J17" s="70">
        <v>300</v>
      </c>
      <c r="K17" s="70">
        <v>300</v>
      </c>
      <c r="L17" s="70">
        <v>0</v>
      </c>
      <c r="M17" t="str">
        <f t="shared" si="0"/>
        <v>אוקנאוגרף</v>
      </c>
      <c r="N17" s="70" t="s">
        <v>100</v>
      </c>
      <c r="R17" s="70" t="s">
        <v>2175</v>
      </c>
    </row>
    <row r="18" spans="1:18" x14ac:dyDescent="0.25">
      <c r="A18" s="70">
        <v>2698</v>
      </c>
      <c r="B18" s="70" t="s">
        <v>2305</v>
      </c>
      <c r="C18" s="70">
        <v>3</v>
      </c>
      <c r="D18" s="70">
        <v>13</v>
      </c>
      <c r="E18" s="70">
        <v>100</v>
      </c>
      <c r="F18" s="70">
        <v>100</v>
      </c>
      <c r="G18" s="70">
        <v>0</v>
      </c>
      <c r="H18" s="70">
        <v>100</v>
      </c>
      <c r="I18" s="70">
        <v>0</v>
      </c>
      <c r="J18" s="70">
        <v>300</v>
      </c>
      <c r="K18" s="70">
        <v>100</v>
      </c>
      <c r="L18" s="70">
        <v>0</v>
      </c>
      <c r="M18" t="str">
        <f t="shared" si="0"/>
        <v>אורג</v>
      </c>
      <c r="N18" s="70" t="s">
        <v>100</v>
      </c>
      <c r="R18" s="70" t="s">
        <v>673</v>
      </c>
    </row>
    <row r="19" spans="1:18" x14ac:dyDescent="0.25">
      <c r="A19" s="70" t="s">
        <v>916</v>
      </c>
      <c r="B19" s="70" t="s">
        <v>917</v>
      </c>
      <c r="C19" s="70">
        <v>3</v>
      </c>
      <c r="D19" s="70">
        <v>14</v>
      </c>
      <c r="E19" s="70">
        <v>100</v>
      </c>
      <c r="F19" s="70">
        <v>100</v>
      </c>
      <c r="G19" s="70">
        <v>0</v>
      </c>
      <c r="H19" s="70">
        <v>100</v>
      </c>
      <c r="I19" s="70">
        <v>0</v>
      </c>
      <c r="J19" s="70">
        <v>300</v>
      </c>
      <c r="K19" s="70">
        <v>100</v>
      </c>
      <c r="L19" s="70">
        <v>0</v>
      </c>
      <c r="M19" t="str">
        <f t="shared" si="0"/>
        <v>אורז בבית אריזה</v>
      </c>
      <c r="N19" s="70" t="s">
        <v>100</v>
      </c>
      <c r="R19" s="70" t="s">
        <v>205</v>
      </c>
    </row>
    <row r="20" spans="1:18" x14ac:dyDescent="0.25">
      <c r="A20" s="70" t="s">
        <v>1976</v>
      </c>
      <c r="B20" s="70" t="s">
        <v>1977</v>
      </c>
      <c r="C20" s="70">
        <v>3</v>
      </c>
      <c r="D20" s="70">
        <v>15</v>
      </c>
      <c r="E20" s="70">
        <v>150</v>
      </c>
      <c r="F20" s="70">
        <v>150</v>
      </c>
      <c r="G20" s="70">
        <v>0</v>
      </c>
      <c r="H20" s="70">
        <v>0</v>
      </c>
      <c r="I20" s="70">
        <v>0</v>
      </c>
      <c r="J20" s="70">
        <v>300</v>
      </c>
      <c r="K20" s="70">
        <v>150</v>
      </c>
      <c r="L20" s="70">
        <v>0</v>
      </c>
      <c r="M20" t="str">
        <f t="shared" si="0"/>
        <v>אורז/אורזת</v>
      </c>
      <c r="N20" s="70" t="s">
        <v>100</v>
      </c>
      <c r="R20" s="70" t="s">
        <v>536</v>
      </c>
    </row>
    <row r="21" spans="1:18" x14ac:dyDescent="0.25">
      <c r="A21" s="70" t="s">
        <v>2174</v>
      </c>
      <c r="B21" s="70" t="s">
        <v>2175</v>
      </c>
      <c r="C21" s="70">
        <v>3</v>
      </c>
      <c r="D21" s="70">
        <v>16</v>
      </c>
      <c r="E21" s="70">
        <v>100</v>
      </c>
      <c r="F21" s="70">
        <v>100</v>
      </c>
      <c r="G21" s="70">
        <v>0</v>
      </c>
      <c r="H21" s="70">
        <v>100</v>
      </c>
      <c r="I21" s="70">
        <v>0</v>
      </c>
      <c r="J21" s="70">
        <v>300</v>
      </c>
      <c r="K21" s="70">
        <v>100</v>
      </c>
      <c r="L21" s="70">
        <v>0</v>
      </c>
      <c r="M21" t="str">
        <f t="shared" si="0"/>
        <v>אורז/אורזת בקו ייצור עם מכונות</v>
      </c>
      <c r="N21" s="70" t="s">
        <v>100</v>
      </c>
      <c r="R21" s="70" t="s">
        <v>958</v>
      </c>
    </row>
    <row r="22" spans="1:18" x14ac:dyDescent="0.25">
      <c r="A22" s="70">
        <v>2675</v>
      </c>
      <c r="B22" s="70" t="s">
        <v>673</v>
      </c>
      <c r="C22" s="70">
        <v>3</v>
      </c>
      <c r="D22" s="70">
        <v>17</v>
      </c>
      <c r="E22" s="70">
        <v>50</v>
      </c>
      <c r="F22" s="70">
        <v>50</v>
      </c>
      <c r="G22" s="70">
        <v>0</v>
      </c>
      <c r="H22" s="70">
        <v>0</v>
      </c>
      <c r="I22" s="70">
        <v>0</v>
      </c>
      <c r="J22" s="70">
        <v>300</v>
      </c>
      <c r="K22" s="70">
        <v>50</v>
      </c>
      <c r="L22" s="70">
        <v>0</v>
      </c>
      <c r="M22" t="str">
        <f t="shared" si="0"/>
        <v>אורטודוק\מתאם מדרסים</v>
      </c>
      <c r="N22" s="70" t="s">
        <v>100</v>
      </c>
      <c r="R22" s="70" t="s">
        <v>315</v>
      </c>
    </row>
    <row r="23" spans="1:18" x14ac:dyDescent="0.25">
      <c r="A23" s="70">
        <v>1113</v>
      </c>
      <c r="B23" s="70" t="s">
        <v>205</v>
      </c>
      <c r="C23" s="70">
        <v>1</v>
      </c>
      <c r="D23" s="70">
        <v>18</v>
      </c>
      <c r="E23" s="70">
        <v>50</v>
      </c>
      <c r="F23" s="70">
        <v>50</v>
      </c>
      <c r="G23" s="70">
        <v>0</v>
      </c>
      <c r="H23" s="70">
        <v>0</v>
      </c>
      <c r="I23" s="70">
        <v>0</v>
      </c>
      <c r="J23" s="70">
        <v>300</v>
      </c>
      <c r="K23" s="70">
        <v>50</v>
      </c>
      <c r="L23" s="70">
        <v>0</v>
      </c>
      <c r="M23" t="str">
        <f t="shared" si="0"/>
        <v>אורטודנט/אורטודנטית</v>
      </c>
      <c r="N23" s="70" t="s">
        <v>100</v>
      </c>
      <c r="R23" s="70" t="s">
        <v>124</v>
      </c>
    </row>
    <row r="24" spans="1:18" x14ac:dyDescent="0.25">
      <c r="A24" s="70">
        <v>2532</v>
      </c>
      <c r="B24" s="70" t="s">
        <v>536</v>
      </c>
      <c r="C24" s="70">
        <v>7</v>
      </c>
      <c r="D24" s="70">
        <v>19</v>
      </c>
      <c r="E24" s="70">
        <v>300</v>
      </c>
      <c r="F24" s="70">
        <v>300</v>
      </c>
      <c r="G24" s="70">
        <v>300</v>
      </c>
      <c r="H24" s="70">
        <v>500</v>
      </c>
      <c r="I24" s="70">
        <v>300</v>
      </c>
      <c r="J24" s="70">
        <v>300</v>
      </c>
      <c r="K24" s="70">
        <v>300</v>
      </c>
      <c r="L24" s="70">
        <v>300</v>
      </c>
      <c r="M24" t="str">
        <f t="shared" si="0"/>
        <v>אזרח עובד צהל</v>
      </c>
      <c r="N24" s="70" t="s">
        <v>100</v>
      </c>
      <c r="R24" s="70" t="s">
        <v>1100</v>
      </c>
    </row>
    <row r="25" spans="1:18" x14ac:dyDescent="0.25">
      <c r="A25" s="70" t="s">
        <v>957</v>
      </c>
      <c r="B25" s="70" t="s">
        <v>958</v>
      </c>
      <c r="C25" s="70">
        <v>1</v>
      </c>
      <c r="D25" s="70">
        <v>20</v>
      </c>
      <c r="E25" s="70">
        <v>0</v>
      </c>
      <c r="F25" s="70">
        <v>0</v>
      </c>
      <c r="G25" s="70">
        <v>0</v>
      </c>
      <c r="H25" s="70">
        <v>0</v>
      </c>
      <c r="I25" s="70">
        <v>0</v>
      </c>
      <c r="J25" s="70">
        <v>300</v>
      </c>
      <c r="K25" s="70">
        <v>0</v>
      </c>
      <c r="L25" s="70">
        <v>0</v>
      </c>
      <c r="M25" t="str">
        <f t="shared" si="0"/>
        <v>אח/אחות</v>
      </c>
      <c r="N25" s="70" t="s">
        <v>100</v>
      </c>
      <c r="R25" s="70" t="s">
        <v>350</v>
      </c>
    </row>
    <row r="26" spans="1:18" x14ac:dyDescent="0.25">
      <c r="A26" s="70">
        <v>1577</v>
      </c>
      <c r="B26" s="70" t="s">
        <v>315</v>
      </c>
      <c r="C26" s="70">
        <v>3</v>
      </c>
      <c r="D26" s="70">
        <v>21</v>
      </c>
      <c r="E26" s="70">
        <v>100</v>
      </c>
      <c r="F26" s="70">
        <v>100</v>
      </c>
      <c r="G26" s="70">
        <v>0</v>
      </c>
      <c r="H26" s="70">
        <v>100</v>
      </c>
      <c r="I26" s="70">
        <v>0</v>
      </c>
      <c r="J26" s="70">
        <v>300</v>
      </c>
      <c r="K26" s="70">
        <v>100</v>
      </c>
      <c r="L26" s="70">
        <v>0</v>
      </c>
      <c r="M26" t="str">
        <f t="shared" si="0"/>
        <v>אחזקת בריכות שחיה</v>
      </c>
      <c r="N26" s="70" t="s">
        <v>100</v>
      </c>
      <c r="R26" s="70" t="s">
        <v>329</v>
      </c>
    </row>
    <row r="27" spans="1:18" x14ac:dyDescent="0.25">
      <c r="A27" s="70">
        <v>1014</v>
      </c>
      <c r="B27" s="70" t="s">
        <v>124</v>
      </c>
      <c r="C27" s="70">
        <v>3</v>
      </c>
      <c r="D27" s="70">
        <v>22</v>
      </c>
      <c r="E27" s="70">
        <v>100</v>
      </c>
      <c r="F27" s="70">
        <v>100</v>
      </c>
      <c r="G27" s="70">
        <v>0</v>
      </c>
      <c r="H27" s="70">
        <v>100</v>
      </c>
      <c r="I27" s="70">
        <v>0</v>
      </c>
      <c r="J27" s="70">
        <v>300</v>
      </c>
      <c r="K27" s="70">
        <v>50</v>
      </c>
      <c r="L27" s="70">
        <v>0</v>
      </c>
      <c r="M27" t="str">
        <f t="shared" si="0"/>
        <v>אחזקת מטוסים (נקיון)</v>
      </c>
      <c r="N27" s="70" t="s">
        <v>100</v>
      </c>
      <c r="R27" s="70" t="s">
        <v>359</v>
      </c>
    </row>
    <row r="28" spans="1:18" x14ac:dyDescent="0.25">
      <c r="A28" s="70" t="s">
        <v>1099</v>
      </c>
      <c r="B28" s="70" t="s">
        <v>1100</v>
      </c>
      <c r="C28" s="70">
        <v>3</v>
      </c>
      <c r="D28" s="70">
        <v>23</v>
      </c>
      <c r="E28" s="70">
        <v>50</v>
      </c>
      <c r="F28" s="70">
        <v>50</v>
      </c>
      <c r="G28" s="70">
        <v>0</v>
      </c>
      <c r="H28" s="70">
        <v>100</v>
      </c>
      <c r="I28" s="70">
        <v>0</v>
      </c>
      <c r="J28" s="70">
        <v>300</v>
      </c>
      <c r="K28" s="70">
        <v>50</v>
      </c>
      <c r="L28" s="70">
        <v>0</v>
      </c>
      <c r="M28" t="str">
        <f t="shared" si="0"/>
        <v>אחזקת מכונות</v>
      </c>
      <c r="N28" s="70" t="s">
        <v>100</v>
      </c>
      <c r="R28" s="70" t="s">
        <v>1774</v>
      </c>
    </row>
    <row r="29" spans="1:18" x14ac:dyDescent="0.25">
      <c r="A29" s="70">
        <v>1701</v>
      </c>
      <c r="B29" s="70" t="s">
        <v>350</v>
      </c>
      <c r="C29" s="70">
        <v>3</v>
      </c>
      <c r="D29" s="70">
        <v>24</v>
      </c>
      <c r="E29" s="70">
        <v>50</v>
      </c>
      <c r="F29" s="70">
        <v>50</v>
      </c>
      <c r="G29" s="70">
        <v>0</v>
      </c>
      <c r="H29" s="70">
        <v>100</v>
      </c>
      <c r="I29" s="70">
        <v>0</v>
      </c>
      <c r="J29" s="70">
        <v>300</v>
      </c>
      <c r="K29" s="70">
        <v>50</v>
      </c>
      <c r="L29" s="70">
        <v>0</v>
      </c>
      <c r="M29" t="str">
        <f t="shared" si="0"/>
        <v>אחזקת סירות</v>
      </c>
      <c r="N29" s="70" t="s">
        <v>100</v>
      </c>
      <c r="R29" s="70" t="s">
        <v>149</v>
      </c>
    </row>
    <row r="30" spans="1:18" x14ac:dyDescent="0.25">
      <c r="A30" s="70">
        <v>1609</v>
      </c>
      <c r="B30" s="70" t="s">
        <v>329</v>
      </c>
      <c r="C30" s="70">
        <v>3</v>
      </c>
      <c r="D30" s="70">
        <v>25</v>
      </c>
      <c r="E30" s="70">
        <v>50</v>
      </c>
      <c r="F30" s="70">
        <v>50</v>
      </c>
      <c r="G30" s="70">
        <v>0</v>
      </c>
      <c r="H30" s="70">
        <v>0</v>
      </c>
      <c r="I30" s="70">
        <v>0</v>
      </c>
      <c r="J30" s="70">
        <v>300</v>
      </c>
      <c r="K30" s="70">
        <v>50</v>
      </c>
      <c r="L30" s="70">
        <v>0</v>
      </c>
      <c r="M30" t="str">
        <f t="shared" si="0"/>
        <v>אחראי ביצוע בחברת אבטחת טיולים</v>
      </c>
      <c r="N30" s="70" t="s">
        <v>100</v>
      </c>
      <c r="R30" s="70" t="s">
        <v>593</v>
      </c>
    </row>
    <row r="31" spans="1:18" x14ac:dyDescent="0.25">
      <c r="A31" s="70">
        <v>1713</v>
      </c>
      <c r="B31" s="70" t="s">
        <v>359</v>
      </c>
      <c r="C31" s="70">
        <v>1</v>
      </c>
      <c r="D31" s="70">
        <v>26</v>
      </c>
      <c r="E31" s="70">
        <v>0</v>
      </c>
      <c r="F31" s="70">
        <v>0</v>
      </c>
      <c r="G31" s="70">
        <v>0</v>
      </c>
      <c r="H31" s="70">
        <v>0</v>
      </c>
      <c r="I31" s="70">
        <v>0</v>
      </c>
      <c r="J31" s="70">
        <v>300</v>
      </c>
      <c r="K31" s="70">
        <v>0</v>
      </c>
      <c r="L31" s="70">
        <v>0</v>
      </c>
      <c r="M31" t="str">
        <f t="shared" si="0"/>
        <v>אחראי תחום מימון בינ"ל לפרויקט</v>
      </c>
      <c r="N31" s="70" t="s">
        <v>100</v>
      </c>
      <c r="R31" s="70" t="s">
        <v>265</v>
      </c>
    </row>
    <row r="32" spans="1:18" x14ac:dyDescent="0.25">
      <c r="A32" s="70" t="s">
        <v>1773</v>
      </c>
      <c r="B32" s="70" t="s">
        <v>1774</v>
      </c>
      <c r="C32" s="70">
        <v>3</v>
      </c>
      <c r="D32" s="70">
        <v>27</v>
      </c>
      <c r="E32" s="70">
        <v>0</v>
      </c>
      <c r="F32" s="70">
        <v>0</v>
      </c>
      <c r="G32" s="70">
        <v>0</v>
      </c>
      <c r="H32" s="70">
        <v>0</v>
      </c>
      <c r="I32" s="70">
        <v>0</v>
      </c>
      <c r="J32" s="70">
        <v>300</v>
      </c>
      <c r="K32" s="70">
        <v>0</v>
      </c>
      <c r="L32" s="70">
        <v>0</v>
      </c>
      <c r="M32" t="str">
        <f t="shared" si="0"/>
        <v>אחראי/אחראית חדר אוכל</v>
      </c>
      <c r="N32" s="70" t="s">
        <v>100</v>
      </c>
      <c r="R32" s="70" t="s">
        <v>1915</v>
      </c>
    </row>
    <row r="33" spans="1:18" x14ac:dyDescent="0.25">
      <c r="A33" s="70">
        <v>1042</v>
      </c>
      <c r="B33" s="70" t="s">
        <v>149</v>
      </c>
      <c r="C33" s="70">
        <v>3</v>
      </c>
      <c r="D33" s="70">
        <v>28</v>
      </c>
      <c r="E33" s="70">
        <v>150</v>
      </c>
      <c r="F33" s="70">
        <v>150</v>
      </c>
      <c r="G33" s="70">
        <v>1</v>
      </c>
      <c r="H33" s="70">
        <v>200</v>
      </c>
      <c r="I33" s="70">
        <v>100</v>
      </c>
      <c r="J33" s="70">
        <v>300</v>
      </c>
      <c r="K33" s="70">
        <v>150</v>
      </c>
      <c r="L33" s="70">
        <v>0</v>
      </c>
      <c r="M33" t="str">
        <f t="shared" si="0"/>
        <v>איטום/ניקוז/שיפוץ גגות ומבנים</v>
      </c>
      <c r="N33" s="70" t="s">
        <v>100</v>
      </c>
      <c r="R33" s="70" t="s">
        <v>293</v>
      </c>
    </row>
    <row r="34" spans="1:18" x14ac:dyDescent="0.25">
      <c r="A34" s="70">
        <v>2593</v>
      </c>
      <c r="B34" s="70" t="s">
        <v>593</v>
      </c>
      <c r="C34" s="70">
        <v>1</v>
      </c>
      <c r="D34" s="70">
        <v>29</v>
      </c>
      <c r="E34" s="70">
        <v>0</v>
      </c>
      <c r="F34" s="70">
        <v>0</v>
      </c>
      <c r="G34" s="70">
        <v>0</v>
      </c>
      <c r="H34" s="70">
        <v>0</v>
      </c>
      <c r="I34" s="70">
        <v>0</v>
      </c>
      <c r="J34" s="70">
        <v>300</v>
      </c>
      <c r="K34" s="70">
        <v>0</v>
      </c>
      <c r="L34" s="70">
        <v>0</v>
      </c>
      <c r="M34" t="str">
        <f t="shared" si="0"/>
        <v>אימאם - איש דת</v>
      </c>
      <c r="N34" s="70" t="s">
        <v>100</v>
      </c>
      <c r="R34" s="70" t="s">
        <v>199</v>
      </c>
    </row>
    <row r="35" spans="1:18" x14ac:dyDescent="0.25">
      <c r="A35" s="70">
        <v>1197</v>
      </c>
      <c r="B35" s="70" t="s">
        <v>265</v>
      </c>
      <c r="C35" s="70">
        <v>1</v>
      </c>
      <c r="D35" s="70">
        <v>30</v>
      </c>
      <c r="E35" s="70">
        <v>0</v>
      </c>
      <c r="F35" s="70">
        <v>0</v>
      </c>
      <c r="G35" s="70">
        <v>0</v>
      </c>
      <c r="H35" s="70">
        <v>0</v>
      </c>
      <c r="I35" s="70">
        <v>0</v>
      </c>
      <c r="J35" s="70">
        <v>300</v>
      </c>
      <c r="K35" s="70">
        <v>0</v>
      </c>
      <c r="L35" s="70">
        <v>0</v>
      </c>
      <c r="M35" t="str">
        <f t="shared" si="0"/>
        <v>אינטגרטור (הייטק)</v>
      </c>
      <c r="N35" s="70" t="s">
        <v>100</v>
      </c>
      <c r="R35" s="70" t="s">
        <v>526</v>
      </c>
    </row>
    <row r="36" spans="1:18" x14ac:dyDescent="0.25">
      <c r="A36" s="70" t="s">
        <v>1914</v>
      </c>
      <c r="B36" s="70" t="s">
        <v>1915</v>
      </c>
      <c r="C36" s="70">
        <v>3</v>
      </c>
      <c r="D36" s="70">
        <v>31</v>
      </c>
      <c r="E36" s="70">
        <v>50</v>
      </c>
      <c r="F36" s="70">
        <v>50</v>
      </c>
      <c r="G36" s="70">
        <v>0</v>
      </c>
      <c r="H36" s="70">
        <v>100</v>
      </c>
      <c r="I36" s="70">
        <v>0</v>
      </c>
      <c r="J36" s="70">
        <v>300</v>
      </c>
      <c r="K36" s="70">
        <v>50</v>
      </c>
      <c r="L36" s="70">
        <v>0</v>
      </c>
      <c r="M36" t="str">
        <f t="shared" si="0"/>
        <v>אינסטלטור</v>
      </c>
      <c r="N36" s="70" t="s">
        <v>100</v>
      </c>
      <c r="R36" s="70" t="s">
        <v>321</v>
      </c>
    </row>
    <row r="37" spans="1:18" x14ac:dyDescent="0.25">
      <c r="A37" s="70">
        <v>1303</v>
      </c>
      <c r="B37" s="70" t="s">
        <v>293</v>
      </c>
      <c r="C37" s="70">
        <v>1</v>
      </c>
      <c r="D37" s="70">
        <v>32</v>
      </c>
      <c r="E37" s="70">
        <v>0</v>
      </c>
      <c r="F37" s="70">
        <v>0</v>
      </c>
      <c r="G37" s="70">
        <v>0</v>
      </c>
      <c r="H37" s="70">
        <v>0</v>
      </c>
      <c r="I37" s="70">
        <v>0</v>
      </c>
      <c r="J37" s="70">
        <v>300</v>
      </c>
      <c r="K37" s="70">
        <v>0</v>
      </c>
      <c r="L37" s="70">
        <v>0</v>
      </c>
      <c r="M37" t="str">
        <f t="shared" si="0"/>
        <v>איש מחשבים / פיתוח עיסקי</v>
      </c>
      <c r="N37" s="70" t="s">
        <v>100</v>
      </c>
      <c r="R37" s="70" t="s">
        <v>387</v>
      </c>
    </row>
    <row r="38" spans="1:18" x14ac:dyDescent="0.25">
      <c r="A38" s="70">
        <v>1106</v>
      </c>
      <c r="B38" s="70" t="s">
        <v>199</v>
      </c>
      <c r="C38" s="70" t="s">
        <v>200</v>
      </c>
      <c r="D38" s="70">
        <v>33</v>
      </c>
      <c r="E38" s="70">
        <v>50</v>
      </c>
      <c r="F38" s="70">
        <v>50</v>
      </c>
      <c r="G38" s="70">
        <v>0</v>
      </c>
      <c r="H38" s="70">
        <v>0</v>
      </c>
      <c r="I38" s="70">
        <v>0</v>
      </c>
      <c r="J38" s="70">
        <v>300</v>
      </c>
      <c r="K38" s="70">
        <v>50</v>
      </c>
      <c r="L38" s="70">
        <v>0</v>
      </c>
      <c r="M38" t="str">
        <f t="shared" si="0"/>
        <v>איש מכירות של מכונות C.N.C</v>
      </c>
      <c r="N38" s="70" t="s">
        <v>100</v>
      </c>
      <c r="R38" s="70" t="s">
        <v>1407</v>
      </c>
    </row>
    <row r="39" spans="1:18" x14ac:dyDescent="0.25">
      <c r="A39" s="70">
        <v>2522</v>
      </c>
      <c r="B39" s="70" t="s">
        <v>526</v>
      </c>
      <c r="C39" s="70">
        <v>7</v>
      </c>
      <c r="D39" s="70">
        <v>34</v>
      </c>
      <c r="E39" s="70">
        <v>300</v>
      </c>
      <c r="F39" s="70">
        <v>300</v>
      </c>
      <c r="G39" s="70">
        <v>1</v>
      </c>
      <c r="H39" s="70">
        <v>100</v>
      </c>
      <c r="I39" s="70">
        <v>1</v>
      </c>
      <c r="J39" s="70">
        <v>300</v>
      </c>
      <c r="K39" s="70">
        <v>0</v>
      </c>
      <c r="L39" s="70">
        <v>0</v>
      </c>
      <c r="M39" t="str">
        <f t="shared" si="0"/>
        <v>איש צוות חילוץ</v>
      </c>
      <c r="N39" s="70" t="s">
        <v>100</v>
      </c>
      <c r="R39" s="70" t="s">
        <v>307</v>
      </c>
    </row>
    <row r="40" spans="1:18" x14ac:dyDescent="0.25">
      <c r="A40" s="70">
        <v>1592</v>
      </c>
      <c r="B40" s="70" t="s">
        <v>321</v>
      </c>
      <c r="C40" s="70">
        <v>1</v>
      </c>
      <c r="D40" s="70">
        <v>35</v>
      </c>
      <c r="E40" s="70">
        <v>0</v>
      </c>
      <c r="F40" s="70">
        <v>0</v>
      </c>
      <c r="G40" s="70">
        <v>0</v>
      </c>
      <c r="H40" s="70">
        <v>0</v>
      </c>
      <c r="I40" s="70">
        <v>0</v>
      </c>
      <c r="J40" s="70">
        <v>300</v>
      </c>
      <c r="K40" s="70">
        <v>0</v>
      </c>
      <c r="L40" s="70">
        <v>0</v>
      </c>
      <c r="M40" t="str">
        <f t="shared" si="0"/>
        <v>איש שווק כולל אירופה וארה"ב</v>
      </c>
      <c r="N40" s="70" t="s">
        <v>100</v>
      </c>
      <c r="R40" s="70" t="s">
        <v>1660</v>
      </c>
    </row>
    <row r="41" spans="1:18" x14ac:dyDescent="0.25">
      <c r="A41" s="70">
        <v>1850</v>
      </c>
      <c r="B41" s="70" t="s">
        <v>387</v>
      </c>
      <c r="C41" s="70">
        <v>1</v>
      </c>
      <c r="D41" s="70">
        <v>36</v>
      </c>
      <c r="E41" s="70">
        <v>0</v>
      </c>
      <c r="F41" s="70">
        <v>0</v>
      </c>
      <c r="G41" s="70">
        <v>0</v>
      </c>
      <c r="H41" s="70">
        <v>0</v>
      </c>
      <c r="I41" s="70">
        <v>0</v>
      </c>
      <c r="J41" s="70">
        <v>300</v>
      </c>
      <c r="K41" s="70">
        <v>0</v>
      </c>
      <c r="L41" s="70">
        <v>0</v>
      </c>
      <c r="M41" t="str">
        <f t="shared" si="0"/>
        <v>איש שווק כל העולם</v>
      </c>
      <c r="N41" s="70" t="s">
        <v>100</v>
      </c>
      <c r="R41" s="70" t="s">
        <v>707</v>
      </c>
    </row>
    <row r="42" spans="1:18" x14ac:dyDescent="0.25">
      <c r="A42" s="70" t="s">
        <v>1406</v>
      </c>
      <c r="B42" s="70" t="s">
        <v>1407</v>
      </c>
      <c r="C42" s="70">
        <v>3</v>
      </c>
      <c r="D42" s="70">
        <v>37</v>
      </c>
      <c r="E42" s="70">
        <v>0</v>
      </c>
      <c r="F42" s="70">
        <v>0</v>
      </c>
      <c r="G42" s="70">
        <v>0</v>
      </c>
      <c r="H42" s="70">
        <v>0</v>
      </c>
      <c r="I42" s="70">
        <v>0</v>
      </c>
      <c r="J42" s="70">
        <v>300</v>
      </c>
      <c r="K42" s="70">
        <v>0</v>
      </c>
      <c r="L42" s="70">
        <v>0</v>
      </c>
      <c r="M42" t="str">
        <f t="shared" si="0"/>
        <v>איש שיווק</v>
      </c>
      <c r="N42" s="70" t="s">
        <v>100</v>
      </c>
      <c r="R42" s="70" t="s">
        <v>1779</v>
      </c>
    </row>
    <row r="43" spans="1:18" x14ac:dyDescent="0.25">
      <c r="A43" s="70">
        <v>1560</v>
      </c>
      <c r="B43" s="70" t="s">
        <v>307</v>
      </c>
      <c r="C43" s="70">
        <v>3</v>
      </c>
      <c r="D43" s="70">
        <v>38</v>
      </c>
      <c r="E43" s="70">
        <v>100</v>
      </c>
      <c r="F43" s="70">
        <v>100</v>
      </c>
      <c r="G43" s="70">
        <v>0</v>
      </c>
      <c r="H43" s="70">
        <v>0</v>
      </c>
      <c r="I43" s="70">
        <v>0</v>
      </c>
      <c r="J43" s="70">
        <v>300</v>
      </c>
      <c r="K43" s="70">
        <v>100</v>
      </c>
      <c r="L43" s="70">
        <v>0</v>
      </c>
      <c r="M43" t="str">
        <f t="shared" si="0"/>
        <v>איש שירות במלון (בל בוי)</v>
      </c>
      <c r="N43" s="70" t="s">
        <v>100</v>
      </c>
      <c r="R43" s="70" t="s">
        <v>1694</v>
      </c>
    </row>
    <row r="44" spans="1:18" x14ac:dyDescent="0.25">
      <c r="A44" s="70" t="s">
        <v>1659</v>
      </c>
      <c r="B44" s="70" t="s">
        <v>1660</v>
      </c>
      <c r="C44" s="70">
        <v>3</v>
      </c>
      <c r="D44" s="70">
        <v>39</v>
      </c>
      <c r="E44" s="70">
        <v>150</v>
      </c>
      <c r="F44" s="70">
        <v>150</v>
      </c>
      <c r="G44" s="70">
        <v>1</v>
      </c>
      <c r="H44" s="70">
        <v>200</v>
      </c>
      <c r="I44" s="70">
        <v>100</v>
      </c>
      <c r="J44" s="70">
        <v>300</v>
      </c>
      <c r="K44" s="70">
        <v>150</v>
      </c>
      <c r="L44" s="70">
        <v>0</v>
      </c>
      <c r="M44" t="str">
        <f t="shared" si="0"/>
        <v>איש תחזוקה אנטנות תקשורת</v>
      </c>
      <c r="N44" s="70" t="s">
        <v>100</v>
      </c>
      <c r="R44" s="70" t="s">
        <v>1664</v>
      </c>
    </row>
    <row r="45" spans="1:18" x14ac:dyDescent="0.25">
      <c r="A45" s="70" t="s">
        <v>706</v>
      </c>
      <c r="B45" s="70" t="s">
        <v>707</v>
      </c>
      <c r="C45" s="70">
        <v>3</v>
      </c>
      <c r="D45" s="70">
        <v>40</v>
      </c>
      <c r="E45" s="70">
        <v>50</v>
      </c>
      <c r="F45" s="70">
        <v>50</v>
      </c>
      <c r="G45" s="70">
        <v>0</v>
      </c>
      <c r="H45" s="70">
        <v>100</v>
      </c>
      <c r="I45" s="70">
        <v>0</v>
      </c>
      <c r="J45" s="70">
        <v>300</v>
      </c>
      <c r="K45" s="70">
        <v>50</v>
      </c>
      <c r="L45" s="70">
        <v>0</v>
      </c>
      <c r="M45" t="str">
        <f t="shared" si="0"/>
        <v>איש/אשת אחזקה</v>
      </c>
      <c r="N45" s="70" t="s">
        <v>100</v>
      </c>
      <c r="R45" s="70" t="s">
        <v>2173</v>
      </c>
    </row>
    <row r="46" spans="1:18" x14ac:dyDescent="0.25">
      <c r="A46" s="70" t="s">
        <v>1778</v>
      </c>
      <c r="B46" s="70" t="s">
        <v>1779</v>
      </c>
      <c r="C46" s="70">
        <v>1</v>
      </c>
      <c r="D46" s="70">
        <v>41</v>
      </c>
      <c r="E46" s="70">
        <v>0</v>
      </c>
      <c r="F46" s="70">
        <v>0</v>
      </c>
      <c r="G46" s="70">
        <v>0</v>
      </c>
      <c r="H46" s="70">
        <v>0</v>
      </c>
      <c r="I46" s="70">
        <v>0</v>
      </c>
      <c r="J46" s="70">
        <v>300</v>
      </c>
      <c r="K46" s="70">
        <v>0</v>
      </c>
      <c r="L46" s="70">
        <v>0</v>
      </c>
      <c r="M46" t="str">
        <f t="shared" si="0"/>
        <v>איש/אשת יחסי ציבור</v>
      </c>
      <c r="N46" s="70" t="s">
        <v>100</v>
      </c>
      <c r="R46" s="70" t="s">
        <v>1463</v>
      </c>
    </row>
    <row r="47" spans="1:18" x14ac:dyDescent="0.25">
      <c r="A47" s="70" t="s">
        <v>1693</v>
      </c>
      <c r="B47" s="70" t="s">
        <v>1694</v>
      </c>
      <c r="C47" s="70">
        <v>1</v>
      </c>
      <c r="D47" s="70">
        <v>42</v>
      </c>
      <c r="E47" s="70">
        <v>0</v>
      </c>
      <c r="F47" s="70">
        <v>0</v>
      </c>
      <c r="G47" s="70">
        <v>0</v>
      </c>
      <c r="H47" s="70">
        <v>0</v>
      </c>
      <c r="I47" s="70">
        <v>0</v>
      </c>
      <c r="J47" s="70">
        <v>300</v>
      </c>
      <c r="K47" s="70">
        <v>0</v>
      </c>
      <c r="L47" s="70">
        <v>0</v>
      </c>
      <c r="M47" t="str">
        <f t="shared" si="0"/>
        <v>איש/אשת עסקים</v>
      </c>
      <c r="N47" s="70" t="s">
        <v>100</v>
      </c>
      <c r="R47" s="70" t="s">
        <v>1195</v>
      </c>
    </row>
    <row r="48" spans="1:18" x14ac:dyDescent="0.25">
      <c r="A48" s="70" t="s">
        <v>1663</v>
      </c>
      <c r="B48" s="70" t="s">
        <v>1664</v>
      </c>
      <c r="C48" s="70">
        <v>1</v>
      </c>
      <c r="D48" s="70">
        <v>43</v>
      </c>
      <c r="E48" s="70">
        <v>0</v>
      </c>
      <c r="F48" s="70">
        <v>0</v>
      </c>
      <c r="G48" s="70">
        <v>0</v>
      </c>
      <c r="H48" s="70">
        <v>0</v>
      </c>
      <c r="I48" s="70">
        <v>0</v>
      </c>
      <c r="J48" s="70">
        <v>300</v>
      </c>
      <c r="K48" s="70">
        <v>0</v>
      </c>
      <c r="L48" s="70">
        <v>0</v>
      </c>
      <c r="M48" t="str">
        <f t="shared" si="0"/>
        <v>איש/ת תקשורת</v>
      </c>
      <c r="N48" s="70" t="s">
        <v>100</v>
      </c>
      <c r="R48" s="70" t="s">
        <v>731</v>
      </c>
    </row>
    <row r="49" spans="1:18" x14ac:dyDescent="0.25">
      <c r="A49" s="70" t="s">
        <v>2172</v>
      </c>
      <c r="B49" s="70" t="s">
        <v>2173</v>
      </c>
      <c r="C49" s="70">
        <v>3</v>
      </c>
      <c r="D49" s="70">
        <v>44</v>
      </c>
      <c r="E49" s="70">
        <v>100</v>
      </c>
      <c r="F49" s="70">
        <v>100</v>
      </c>
      <c r="G49" s="70">
        <v>0</v>
      </c>
      <c r="H49" s="70">
        <v>100</v>
      </c>
      <c r="I49" s="70">
        <v>0</v>
      </c>
      <c r="J49" s="70">
        <v>300</v>
      </c>
      <c r="K49" s="70">
        <v>100</v>
      </c>
      <c r="L49" s="70">
        <v>0</v>
      </c>
      <c r="M49" t="str">
        <f t="shared" si="0"/>
        <v>אלונקאי -בית חולים</v>
      </c>
      <c r="N49" s="70" t="s">
        <v>100</v>
      </c>
      <c r="R49" s="70" t="s">
        <v>2107</v>
      </c>
    </row>
    <row r="50" spans="1:18" x14ac:dyDescent="0.25">
      <c r="A50" s="70" t="s">
        <v>1462</v>
      </c>
      <c r="B50" s="70" t="s">
        <v>1463</v>
      </c>
      <c r="C50" s="70">
        <v>2</v>
      </c>
      <c r="D50" s="70">
        <v>45</v>
      </c>
      <c r="E50" s="70">
        <v>0</v>
      </c>
      <c r="F50" s="70">
        <v>0</v>
      </c>
      <c r="G50" s="70">
        <v>0</v>
      </c>
      <c r="H50" s="70">
        <v>0</v>
      </c>
      <c r="I50" s="70">
        <v>0</v>
      </c>
      <c r="J50" s="70">
        <v>300</v>
      </c>
      <c r="K50" s="70">
        <v>0</v>
      </c>
      <c r="L50" s="70">
        <v>0</v>
      </c>
      <c r="M50" t="str">
        <f t="shared" si="0"/>
        <v>אלחוטאי קרקע</v>
      </c>
      <c r="N50" s="70" t="s">
        <v>100</v>
      </c>
      <c r="R50" s="70" t="s">
        <v>877</v>
      </c>
    </row>
    <row r="51" spans="1:18" x14ac:dyDescent="0.25">
      <c r="A51" s="70" t="s">
        <v>1194</v>
      </c>
      <c r="B51" s="70" t="s">
        <v>1195</v>
      </c>
      <c r="C51" s="70">
        <v>2</v>
      </c>
      <c r="D51" s="70">
        <v>46</v>
      </c>
      <c r="E51" s="70">
        <v>0</v>
      </c>
      <c r="F51" s="70">
        <v>0</v>
      </c>
      <c r="G51" s="70">
        <v>0</v>
      </c>
      <c r="H51" s="70">
        <v>0</v>
      </c>
      <c r="I51" s="70">
        <v>0</v>
      </c>
      <c r="J51" s="70">
        <v>300</v>
      </c>
      <c r="K51" s="70">
        <v>0</v>
      </c>
      <c r="L51" s="70">
        <v>0</v>
      </c>
      <c r="M51" t="str">
        <f t="shared" si="0"/>
        <v>אלקטרונאי</v>
      </c>
      <c r="N51" s="70" t="s">
        <v>100</v>
      </c>
      <c r="R51" s="70" t="s">
        <v>879</v>
      </c>
    </row>
    <row r="52" spans="1:18" x14ac:dyDescent="0.25">
      <c r="A52" s="70" t="s">
        <v>730</v>
      </c>
      <c r="B52" s="70" t="s">
        <v>731</v>
      </c>
      <c r="C52" s="70">
        <v>3</v>
      </c>
      <c r="D52" s="70">
        <v>47</v>
      </c>
      <c r="E52" s="70">
        <v>0</v>
      </c>
      <c r="F52" s="70">
        <v>0</v>
      </c>
      <c r="G52" s="70">
        <v>0</v>
      </c>
      <c r="H52" s="70">
        <v>0</v>
      </c>
      <c r="I52" s="70">
        <v>0</v>
      </c>
      <c r="J52" s="70">
        <v>300</v>
      </c>
      <c r="K52" s="70">
        <v>0</v>
      </c>
      <c r="L52" s="70">
        <v>0</v>
      </c>
      <c r="M52" t="str">
        <f t="shared" si="0"/>
        <v>אם בית</v>
      </c>
      <c r="N52" s="70" t="s">
        <v>100</v>
      </c>
      <c r="R52" s="70" t="s">
        <v>1231</v>
      </c>
    </row>
    <row r="53" spans="1:18" x14ac:dyDescent="0.25">
      <c r="A53" s="70" t="s">
        <v>2106</v>
      </c>
      <c r="B53" s="70" t="s">
        <v>2107</v>
      </c>
      <c r="C53" s="70">
        <v>7</v>
      </c>
      <c r="D53" s="70">
        <v>48</v>
      </c>
      <c r="E53" s="70">
        <v>300</v>
      </c>
      <c r="F53" s="70">
        <v>300</v>
      </c>
      <c r="G53" s="70">
        <v>300</v>
      </c>
      <c r="H53" s="70">
        <v>300</v>
      </c>
      <c r="I53" s="70">
        <v>300</v>
      </c>
      <c r="J53" s="70">
        <v>300</v>
      </c>
      <c r="K53" s="70">
        <v>300</v>
      </c>
      <c r="L53" s="70">
        <v>0</v>
      </c>
      <c r="M53" t="str">
        <f t="shared" si="0"/>
        <v>אמודאי במים עמוקים</v>
      </c>
      <c r="N53" s="70" t="s">
        <v>100</v>
      </c>
      <c r="R53" s="70" t="s">
        <v>584</v>
      </c>
    </row>
    <row r="54" spans="1:18" x14ac:dyDescent="0.25">
      <c r="A54" s="70" t="s">
        <v>876</v>
      </c>
      <c r="B54" s="70" t="s">
        <v>877</v>
      </c>
      <c r="C54" s="70">
        <v>7</v>
      </c>
      <c r="D54" s="70">
        <v>49</v>
      </c>
      <c r="E54" s="70">
        <v>300</v>
      </c>
      <c r="F54" s="70">
        <v>300</v>
      </c>
      <c r="G54" s="70">
        <v>300</v>
      </c>
      <c r="H54" s="70">
        <v>300</v>
      </c>
      <c r="I54" s="70">
        <v>300</v>
      </c>
      <c r="J54" s="70">
        <v>300</v>
      </c>
      <c r="K54" s="70">
        <v>300</v>
      </c>
      <c r="L54" s="70">
        <v>0</v>
      </c>
      <c r="M54" t="str">
        <f t="shared" si="0"/>
        <v>אמודאי במים רדודים</v>
      </c>
      <c r="N54" s="70" t="s">
        <v>100</v>
      </c>
      <c r="R54" s="70" t="s">
        <v>464</v>
      </c>
    </row>
    <row r="55" spans="1:18" x14ac:dyDescent="0.25">
      <c r="A55" s="70" t="s">
        <v>878</v>
      </c>
      <c r="B55" s="70" t="s">
        <v>879</v>
      </c>
      <c r="C55" s="70">
        <v>7</v>
      </c>
      <c r="D55" s="70">
        <v>50</v>
      </c>
      <c r="E55" s="70">
        <v>300</v>
      </c>
      <c r="F55" s="70">
        <v>300</v>
      </c>
      <c r="G55" s="70">
        <v>300</v>
      </c>
      <c r="H55" s="70">
        <v>300</v>
      </c>
      <c r="I55" s="70">
        <v>300</v>
      </c>
      <c r="J55" s="70">
        <v>300</v>
      </c>
      <c r="K55" s="70">
        <v>300</v>
      </c>
      <c r="L55" s="70">
        <v>300</v>
      </c>
      <c r="M55" t="str">
        <f t="shared" si="0"/>
        <v>אמודאי חבלן</v>
      </c>
      <c r="N55" s="70" t="s">
        <v>100</v>
      </c>
      <c r="R55" s="70" t="s">
        <v>2099</v>
      </c>
    </row>
    <row r="56" spans="1:18" x14ac:dyDescent="0.25">
      <c r="A56" s="70" t="s">
        <v>1230</v>
      </c>
      <c r="B56" s="70" t="s">
        <v>1231</v>
      </c>
      <c r="C56" s="70">
        <v>1</v>
      </c>
      <c r="D56" s="70">
        <v>51</v>
      </c>
      <c r="E56" s="70">
        <v>0</v>
      </c>
      <c r="F56" s="70">
        <v>0</v>
      </c>
      <c r="G56" s="70">
        <v>0</v>
      </c>
      <c r="H56" s="70">
        <v>0</v>
      </c>
      <c r="I56" s="70">
        <v>0</v>
      </c>
      <c r="J56" s="70">
        <v>300</v>
      </c>
      <c r="K56" s="70">
        <v>0</v>
      </c>
      <c r="L56" s="70">
        <v>0</v>
      </c>
      <c r="M56" t="str">
        <f t="shared" si="0"/>
        <v>אמרגן/אמרגנית ארועים וכנסים</v>
      </c>
      <c r="N56" s="70" t="s">
        <v>100</v>
      </c>
      <c r="R56" s="70" t="s">
        <v>2049</v>
      </c>
    </row>
    <row r="57" spans="1:18" x14ac:dyDescent="0.25">
      <c r="A57" s="70">
        <v>2584</v>
      </c>
      <c r="B57" s="70" t="s">
        <v>584</v>
      </c>
      <c r="C57" s="70">
        <v>3</v>
      </c>
      <c r="D57" s="70">
        <v>52</v>
      </c>
      <c r="E57" s="70">
        <v>0</v>
      </c>
      <c r="F57" s="70">
        <v>0</v>
      </c>
      <c r="G57" s="70">
        <v>0</v>
      </c>
      <c r="H57" s="70">
        <v>0</v>
      </c>
      <c r="I57" s="70">
        <v>0</v>
      </c>
      <c r="J57" s="70">
        <v>300</v>
      </c>
      <c r="K57" s="70">
        <v>0</v>
      </c>
      <c r="L57" s="70">
        <v>0</v>
      </c>
      <c r="M57" t="str">
        <f t="shared" si="0"/>
        <v>אנימטור\הנפשה</v>
      </c>
      <c r="N57" s="70" t="s">
        <v>100</v>
      </c>
      <c r="R57" s="70" t="s">
        <v>1831</v>
      </c>
    </row>
    <row r="58" spans="1:18" x14ac:dyDescent="0.25">
      <c r="A58" s="70">
        <v>2457</v>
      </c>
      <c r="B58" s="70" t="s">
        <v>464</v>
      </c>
      <c r="C58" s="70">
        <v>1</v>
      </c>
      <c r="D58" s="70">
        <v>53</v>
      </c>
      <c r="E58" s="70">
        <v>0</v>
      </c>
      <c r="F58" s="70">
        <v>0</v>
      </c>
      <c r="G58" s="70">
        <v>0</v>
      </c>
      <c r="H58" s="70">
        <v>0</v>
      </c>
      <c r="I58" s="70">
        <v>0</v>
      </c>
      <c r="J58" s="70">
        <v>300</v>
      </c>
      <c r="K58" s="70">
        <v>0</v>
      </c>
      <c r="L58" s="70">
        <v>0</v>
      </c>
      <c r="M58" t="str">
        <f t="shared" si="0"/>
        <v>אנליסט</v>
      </c>
      <c r="N58" s="70" t="s">
        <v>100</v>
      </c>
      <c r="R58" s="70" t="s">
        <v>1253</v>
      </c>
    </row>
    <row r="59" spans="1:18" x14ac:dyDescent="0.25">
      <c r="A59" s="70" t="s">
        <v>2098</v>
      </c>
      <c r="B59" s="70" t="s">
        <v>2099</v>
      </c>
      <c r="C59" s="70">
        <v>6</v>
      </c>
      <c r="D59" s="70">
        <v>54</v>
      </c>
      <c r="E59" s="70">
        <v>300</v>
      </c>
      <c r="F59" s="70">
        <v>300</v>
      </c>
      <c r="G59" s="70">
        <v>0</v>
      </c>
      <c r="H59" s="70">
        <v>0</v>
      </c>
      <c r="I59" s="70">
        <v>0</v>
      </c>
      <c r="J59" s="70">
        <v>300</v>
      </c>
      <c r="K59" s="70">
        <v>0</v>
      </c>
      <c r="L59" s="70">
        <v>0</v>
      </c>
      <c r="M59" t="str">
        <f t="shared" si="0"/>
        <v>אסטרולוג/אסטרולוגית</v>
      </c>
      <c r="N59" s="70" t="s">
        <v>100</v>
      </c>
      <c r="R59" s="70" t="s">
        <v>2009</v>
      </c>
    </row>
    <row r="60" spans="1:18" x14ac:dyDescent="0.25">
      <c r="A60" s="70" t="s">
        <v>2048</v>
      </c>
      <c r="B60" s="70" t="s">
        <v>2049</v>
      </c>
      <c r="C60" s="70">
        <v>3</v>
      </c>
      <c r="D60" s="70">
        <v>55</v>
      </c>
      <c r="E60" s="70">
        <v>50</v>
      </c>
      <c r="F60" s="70">
        <v>50</v>
      </c>
      <c r="G60" s="70">
        <v>0</v>
      </c>
      <c r="H60" s="70">
        <v>0</v>
      </c>
      <c r="I60" s="70">
        <v>0</v>
      </c>
      <c r="J60" s="70">
        <v>300</v>
      </c>
      <c r="K60" s="70">
        <v>50</v>
      </c>
      <c r="L60" s="70">
        <v>0</v>
      </c>
      <c r="M60" t="str">
        <f t="shared" si="0"/>
        <v>אסיסטנט/אסיסטנטית לוטרינר</v>
      </c>
      <c r="N60" s="70" t="s">
        <v>100</v>
      </c>
      <c r="R60" s="70" t="s">
        <v>429</v>
      </c>
    </row>
    <row r="61" spans="1:18" x14ac:dyDescent="0.25">
      <c r="A61" s="70" t="s">
        <v>1830</v>
      </c>
      <c r="B61" s="70" t="s">
        <v>1831</v>
      </c>
      <c r="C61" s="70">
        <v>7</v>
      </c>
      <c r="D61" s="70">
        <v>56</v>
      </c>
      <c r="E61" s="70">
        <v>300</v>
      </c>
      <c r="F61" s="70">
        <v>300</v>
      </c>
      <c r="G61" s="70">
        <v>0</v>
      </c>
      <c r="H61" s="70">
        <v>0</v>
      </c>
      <c r="I61" s="70">
        <v>0</v>
      </c>
      <c r="J61" s="70">
        <v>300</v>
      </c>
      <c r="K61" s="70">
        <v>50</v>
      </c>
      <c r="L61" s="70">
        <v>0</v>
      </c>
      <c r="M61" t="str">
        <f t="shared" si="0"/>
        <v>אסיסטנט/אסיסטנטית לקוסם</v>
      </c>
      <c r="N61" s="70" t="s">
        <v>100</v>
      </c>
      <c r="R61" s="70" t="s">
        <v>618</v>
      </c>
    </row>
    <row r="62" spans="1:18" x14ac:dyDescent="0.25">
      <c r="A62" s="70" t="s">
        <v>1252</v>
      </c>
      <c r="B62" s="70" t="s">
        <v>1253</v>
      </c>
      <c r="C62" s="70">
        <v>3</v>
      </c>
      <c r="D62" s="70">
        <v>57</v>
      </c>
      <c r="E62" s="70">
        <v>100</v>
      </c>
      <c r="F62" s="70">
        <v>100</v>
      </c>
      <c r="G62" s="70">
        <v>0</v>
      </c>
      <c r="H62" s="70">
        <v>100</v>
      </c>
      <c r="I62" s="70">
        <v>0</v>
      </c>
      <c r="J62" s="70">
        <v>300</v>
      </c>
      <c r="K62" s="70">
        <v>50</v>
      </c>
      <c r="L62" s="70">
        <v>0</v>
      </c>
      <c r="M62" t="str">
        <f t="shared" si="0"/>
        <v>אפסנאי</v>
      </c>
      <c r="N62" s="70" t="s">
        <v>100</v>
      </c>
      <c r="R62" s="70" t="s">
        <v>833</v>
      </c>
    </row>
    <row r="63" spans="1:18" x14ac:dyDescent="0.25">
      <c r="A63" s="70" t="s">
        <v>2008</v>
      </c>
      <c r="B63" s="70" t="s">
        <v>2009</v>
      </c>
      <c r="C63" s="70">
        <v>1</v>
      </c>
      <c r="D63" s="70">
        <v>58</v>
      </c>
      <c r="E63" s="70">
        <v>0</v>
      </c>
      <c r="F63" s="70">
        <v>0</v>
      </c>
      <c r="G63" s="70">
        <v>0</v>
      </c>
      <c r="H63" s="70">
        <v>0</v>
      </c>
      <c r="I63" s="70">
        <v>0</v>
      </c>
      <c r="J63" s="70">
        <v>300</v>
      </c>
      <c r="K63" s="70">
        <v>0</v>
      </c>
      <c r="L63" s="70">
        <v>0</v>
      </c>
      <c r="M63" t="str">
        <f t="shared" si="0"/>
        <v>אקולוג/אקולוגית</v>
      </c>
      <c r="N63" s="70" t="s">
        <v>100</v>
      </c>
      <c r="R63" s="70" t="s">
        <v>180</v>
      </c>
    </row>
    <row r="64" spans="1:18" x14ac:dyDescent="0.25">
      <c r="A64" s="70">
        <v>2421</v>
      </c>
      <c r="B64" s="70" t="s">
        <v>429</v>
      </c>
      <c r="C64" s="70">
        <v>1</v>
      </c>
      <c r="D64" s="70">
        <v>59</v>
      </c>
      <c r="E64" s="70">
        <v>0</v>
      </c>
      <c r="F64" s="70">
        <v>0</v>
      </c>
      <c r="G64" s="70">
        <v>0</v>
      </c>
      <c r="H64" s="70">
        <v>0</v>
      </c>
      <c r="I64" s="70">
        <v>0</v>
      </c>
      <c r="J64" s="70">
        <v>300</v>
      </c>
      <c r="K64" s="70">
        <v>0</v>
      </c>
      <c r="L64" s="70">
        <v>0</v>
      </c>
      <c r="M64" t="str">
        <f t="shared" si="0"/>
        <v>אקטואר</v>
      </c>
      <c r="N64" s="70" t="s">
        <v>100</v>
      </c>
      <c r="R64" s="70" t="s">
        <v>608</v>
      </c>
    </row>
    <row r="65" spans="1:18" x14ac:dyDescent="0.25">
      <c r="A65" s="70">
        <v>2766</v>
      </c>
      <c r="B65" s="70" t="s">
        <v>2369</v>
      </c>
      <c r="C65" s="70">
        <v>7</v>
      </c>
      <c r="D65" s="70">
        <v>60</v>
      </c>
      <c r="E65" s="70">
        <v>300</v>
      </c>
      <c r="F65" s="70">
        <v>300</v>
      </c>
      <c r="G65" s="70">
        <v>2</v>
      </c>
      <c r="H65" s="70">
        <v>300</v>
      </c>
      <c r="I65" s="70">
        <v>300</v>
      </c>
      <c r="J65" s="70">
        <v>300</v>
      </c>
      <c r="K65" s="70">
        <v>300</v>
      </c>
      <c r="L65" s="70">
        <v>300</v>
      </c>
      <c r="M65" t="str">
        <f t="shared" si="0"/>
        <v>אקרובט לגובה/ אווירי</v>
      </c>
      <c r="N65" s="70" t="s">
        <v>100</v>
      </c>
      <c r="R65" s="70" t="s">
        <v>1269</v>
      </c>
    </row>
    <row r="66" spans="1:18" x14ac:dyDescent="0.25">
      <c r="A66" s="70">
        <v>2767</v>
      </c>
      <c r="B66" s="70" t="s">
        <v>2370</v>
      </c>
      <c r="C66" s="70">
        <v>7</v>
      </c>
      <c r="D66" s="70">
        <v>61</v>
      </c>
      <c r="E66" s="70">
        <v>300</v>
      </c>
      <c r="F66" s="70">
        <v>300</v>
      </c>
      <c r="G66" s="70">
        <v>0</v>
      </c>
      <c r="H66" s="70">
        <v>300</v>
      </c>
      <c r="I66" s="70">
        <v>300</v>
      </c>
      <c r="J66" s="70">
        <v>300</v>
      </c>
      <c r="K66" s="70">
        <v>300</v>
      </c>
      <c r="L66" s="70">
        <v>300</v>
      </c>
      <c r="M66" t="str">
        <f t="shared" si="0"/>
        <v>אקרובט קרקע</v>
      </c>
      <c r="N66" s="70" t="s">
        <v>100</v>
      </c>
      <c r="R66" s="70" t="s">
        <v>1549</v>
      </c>
    </row>
    <row r="67" spans="1:18" x14ac:dyDescent="0.25">
      <c r="A67" s="70">
        <v>2687</v>
      </c>
      <c r="B67" s="70" t="s">
        <v>2294</v>
      </c>
      <c r="C67" s="70">
        <v>1</v>
      </c>
      <c r="D67" s="70">
        <v>62</v>
      </c>
      <c r="E67" s="70">
        <v>0</v>
      </c>
      <c r="F67" s="70">
        <v>0</v>
      </c>
      <c r="G67" s="70">
        <v>0</v>
      </c>
      <c r="H67" s="70">
        <v>0</v>
      </c>
      <c r="I67" s="70">
        <v>0</v>
      </c>
      <c r="J67" s="70">
        <v>300</v>
      </c>
      <c r="K67" s="70">
        <v>0</v>
      </c>
      <c r="L67" s="70">
        <v>0</v>
      </c>
      <c r="M67" t="str">
        <f t="shared" si="0"/>
        <v>ארט דירקטור</v>
      </c>
      <c r="N67" s="70" t="s">
        <v>100</v>
      </c>
      <c r="R67" s="70" t="s">
        <v>152</v>
      </c>
    </row>
    <row r="68" spans="1:18" x14ac:dyDescent="0.25">
      <c r="A68" s="70" t="s">
        <v>832</v>
      </c>
      <c r="B68" s="70" t="s">
        <v>833</v>
      </c>
      <c r="C68" s="70">
        <v>1</v>
      </c>
      <c r="D68" s="70">
        <v>63</v>
      </c>
      <c r="E68" s="70">
        <v>0</v>
      </c>
      <c r="F68" s="70">
        <v>0</v>
      </c>
      <c r="G68" s="70">
        <v>0</v>
      </c>
      <c r="H68" s="70">
        <v>0</v>
      </c>
      <c r="I68" s="70">
        <v>0</v>
      </c>
      <c r="J68" s="70">
        <v>300</v>
      </c>
      <c r="K68" s="70">
        <v>0</v>
      </c>
      <c r="L68" s="70">
        <v>0</v>
      </c>
      <c r="M68" t="str">
        <f t="shared" si="0"/>
        <v>ארכיאולוג</v>
      </c>
      <c r="N68" s="70" t="s">
        <v>100</v>
      </c>
      <c r="R68" s="70" t="s">
        <v>881</v>
      </c>
    </row>
    <row r="69" spans="1:18" x14ac:dyDescent="0.25">
      <c r="A69" s="70">
        <v>1082</v>
      </c>
      <c r="B69" s="70" t="s">
        <v>180</v>
      </c>
      <c r="C69" s="70">
        <v>1</v>
      </c>
      <c r="D69" s="70">
        <v>64</v>
      </c>
      <c r="E69" s="70">
        <v>0</v>
      </c>
      <c r="F69" s="70">
        <v>0</v>
      </c>
      <c r="G69" s="70">
        <v>0</v>
      </c>
      <c r="H69" s="70">
        <v>0</v>
      </c>
      <c r="I69" s="70">
        <v>0</v>
      </c>
      <c r="J69" s="70">
        <v>300</v>
      </c>
      <c r="K69" s="70">
        <v>0</v>
      </c>
      <c r="L69" s="70">
        <v>0</v>
      </c>
      <c r="M69" t="str">
        <f t="shared" si="0"/>
        <v>אשת יחסי ציבור -בריאות</v>
      </c>
      <c r="N69" s="70" t="s">
        <v>100</v>
      </c>
      <c r="R69" s="70" t="s">
        <v>284</v>
      </c>
    </row>
    <row r="70" spans="1:18" x14ac:dyDescent="0.25">
      <c r="A70" s="70">
        <v>2608</v>
      </c>
      <c r="B70" s="70" t="s">
        <v>608</v>
      </c>
      <c r="C70" s="70">
        <v>3</v>
      </c>
      <c r="D70" s="70">
        <v>65</v>
      </c>
      <c r="E70" s="70">
        <v>100</v>
      </c>
      <c r="F70" s="70">
        <v>100</v>
      </c>
      <c r="G70" s="70">
        <v>0</v>
      </c>
      <c r="H70" s="70">
        <v>100</v>
      </c>
      <c r="I70" s="70">
        <v>0</v>
      </c>
      <c r="J70" s="70">
        <v>300</v>
      </c>
      <c r="K70" s="70">
        <v>100</v>
      </c>
      <c r="L70" s="70">
        <v>0</v>
      </c>
      <c r="M70" t="str">
        <f t="shared" si="0"/>
        <v>אתת</v>
      </c>
      <c r="N70" s="70" t="s">
        <v>100</v>
      </c>
      <c r="R70" s="70" t="s">
        <v>891</v>
      </c>
    </row>
    <row r="71" spans="1:18" x14ac:dyDescent="0.25">
      <c r="A71" s="70" t="s">
        <v>1268</v>
      </c>
      <c r="B71" s="70" t="s">
        <v>1269</v>
      </c>
      <c r="C71" s="70">
        <v>3</v>
      </c>
      <c r="D71" s="70">
        <v>66</v>
      </c>
      <c r="E71" s="70">
        <v>0</v>
      </c>
      <c r="F71" s="70">
        <v>0</v>
      </c>
      <c r="G71" s="70">
        <v>0</v>
      </c>
      <c r="H71" s="70">
        <v>0</v>
      </c>
      <c r="I71" s="70">
        <v>0</v>
      </c>
      <c r="J71" s="70">
        <v>300</v>
      </c>
      <c r="K71" s="70">
        <v>0</v>
      </c>
      <c r="L71" s="70">
        <v>0</v>
      </c>
      <c r="M71" t="str">
        <f t="shared" ref="M71:M134" si="1">TRIM(B71)</f>
        <v>אתת/אתתת בנמל</v>
      </c>
      <c r="N71" s="70" t="s">
        <v>100</v>
      </c>
      <c r="R71" s="70" t="s">
        <v>2213</v>
      </c>
    </row>
    <row r="72" spans="1:18" x14ac:dyDescent="0.25">
      <c r="A72" s="70" t="s">
        <v>1548</v>
      </c>
      <c r="B72" s="70" t="s">
        <v>1549</v>
      </c>
      <c r="C72" s="70">
        <v>3</v>
      </c>
      <c r="D72" s="70">
        <v>67</v>
      </c>
      <c r="E72" s="70">
        <v>100</v>
      </c>
      <c r="F72" s="70">
        <v>100</v>
      </c>
      <c r="G72" s="70">
        <v>0</v>
      </c>
      <c r="H72" s="70">
        <v>100</v>
      </c>
      <c r="I72" s="70">
        <v>0</v>
      </c>
      <c r="J72" s="70">
        <v>300</v>
      </c>
      <c r="K72" s="70">
        <v>100</v>
      </c>
      <c r="L72" s="70">
        <v>0</v>
      </c>
      <c r="M72" t="str">
        <f t="shared" si="1"/>
        <v>בודק בטון</v>
      </c>
      <c r="N72" s="70" t="s">
        <v>100</v>
      </c>
      <c r="R72" s="70" t="s">
        <v>861</v>
      </c>
    </row>
    <row r="73" spans="1:18" x14ac:dyDescent="0.25">
      <c r="A73" s="70" t="s">
        <v>880</v>
      </c>
      <c r="B73" s="70" t="s">
        <v>881</v>
      </c>
      <c r="C73" s="70">
        <v>3</v>
      </c>
      <c r="D73" s="70">
        <v>68</v>
      </c>
      <c r="E73" s="70">
        <v>0</v>
      </c>
      <c r="F73" s="70">
        <v>0</v>
      </c>
      <c r="G73" s="70">
        <v>0</v>
      </c>
      <c r="H73" s="70">
        <v>0</v>
      </c>
      <c r="I73" s="70">
        <v>0</v>
      </c>
      <c r="J73" s="70">
        <v>300</v>
      </c>
      <c r="K73" s="70">
        <v>0</v>
      </c>
      <c r="L73" s="70">
        <v>0</v>
      </c>
      <c r="M73" t="str">
        <f t="shared" si="1"/>
        <v>בודק מכס</v>
      </c>
      <c r="N73" s="70" t="s">
        <v>100</v>
      </c>
      <c r="R73" s="70" t="s">
        <v>221</v>
      </c>
    </row>
    <row r="74" spans="1:18" x14ac:dyDescent="0.25">
      <c r="A74" s="70">
        <v>1250</v>
      </c>
      <c r="B74" s="70" t="s">
        <v>284</v>
      </c>
      <c r="C74" s="70">
        <v>1</v>
      </c>
      <c r="D74" s="70">
        <v>69</v>
      </c>
      <c r="E74" s="70">
        <v>0</v>
      </c>
      <c r="F74" s="70">
        <v>0</v>
      </c>
      <c r="G74" s="70">
        <v>0</v>
      </c>
      <c r="H74" s="70">
        <v>0</v>
      </c>
      <c r="I74" s="70">
        <v>0</v>
      </c>
      <c r="J74" s="70">
        <v>300</v>
      </c>
      <c r="K74" s="70">
        <v>0</v>
      </c>
      <c r="L74" s="70">
        <v>0</v>
      </c>
      <c r="M74" t="str">
        <f t="shared" si="1"/>
        <v>בודק/בודקת תוכנה</v>
      </c>
      <c r="N74" s="70" t="s">
        <v>100</v>
      </c>
      <c r="R74" s="70" t="s">
        <v>414</v>
      </c>
    </row>
    <row r="75" spans="1:18" x14ac:dyDescent="0.25">
      <c r="A75" s="70" t="s">
        <v>890</v>
      </c>
      <c r="B75" s="70" t="s">
        <v>891</v>
      </c>
      <c r="C75" s="70">
        <v>3</v>
      </c>
      <c r="D75" s="70">
        <v>70</v>
      </c>
      <c r="E75" s="70">
        <v>50</v>
      </c>
      <c r="F75" s="70">
        <v>50</v>
      </c>
      <c r="G75" s="70">
        <v>0</v>
      </c>
      <c r="H75" s="70">
        <v>100</v>
      </c>
      <c r="I75" s="70">
        <v>0</v>
      </c>
      <c r="J75" s="70">
        <v>300</v>
      </c>
      <c r="K75" s="70">
        <v>50</v>
      </c>
      <c r="L75" s="70">
        <v>0</v>
      </c>
      <c r="M75" t="str">
        <f t="shared" si="1"/>
        <v>בוחן נהיגה</v>
      </c>
      <c r="N75" s="70" t="s">
        <v>100</v>
      </c>
      <c r="R75" s="70" t="s">
        <v>1629</v>
      </c>
    </row>
    <row r="76" spans="1:18" x14ac:dyDescent="0.25">
      <c r="A76" s="70" t="s">
        <v>2212</v>
      </c>
      <c r="B76" s="70" t="s">
        <v>2213</v>
      </c>
      <c r="C76" s="70">
        <v>3</v>
      </c>
      <c r="D76" s="70">
        <v>71</v>
      </c>
      <c r="E76" s="70">
        <v>150</v>
      </c>
      <c r="F76" s="70">
        <v>150</v>
      </c>
      <c r="G76" s="70">
        <v>2</v>
      </c>
      <c r="H76" s="70">
        <v>300</v>
      </c>
      <c r="I76" s="70">
        <v>300</v>
      </c>
      <c r="J76" s="70">
        <v>300</v>
      </c>
      <c r="K76" s="70">
        <v>150</v>
      </c>
      <c r="L76" s="70">
        <v>300</v>
      </c>
      <c r="M76" t="str">
        <f t="shared" si="1"/>
        <v>בוחן תחמושת אזרח עובד צהל</v>
      </c>
      <c r="N76" s="70" t="s">
        <v>100</v>
      </c>
      <c r="R76" s="70" t="s">
        <v>1686</v>
      </c>
    </row>
    <row r="77" spans="1:18" x14ac:dyDescent="0.25">
      <c r="A77" s="70" t="s">
        <v>860</v>
      </c>
      <c r="B77" s="70" t="s">
        <v>861</v>
      </c>
      <c r="C77" s="70">
        <v>3</v>
      </c>
      <c r="D77" s="70">
        <v>72</v>
      </c>
      <c r="E77" s="70">
        <v>50</v>
      </c>
      <c r="F77" s="70">
        <v>50</v>
      </c>
      <c r="G77" s="70">
        <v>0</v>
      </c>
      <c r="H77" s="70">
        <v>0</v>
      </c>
      <c r="I77" s="70">
        <v>0</v>
      </c>
      <c r="J77" s="70">
        <v>300</v>
      </c>
      <c r="K77" s="70">
        <v>50</v>
      </c>
      <c r="L77" s="70">
        <v>0</v>
      </c>
      <c r="M77" t="str">
        <f t="shared" si="1"/>
        <v>בוחן/בוחנת רכב במוסך</v>
      </c>
      <c r="N77" s="70" t="s">
        <v>100</v>
      </c>
      <c r="R77" s="70" t="s">
        <v>1791</v>
      </c>
    </row>
    <row r="78" spans="1:18" x14ac:dyDescent="0.25">
      <c r="A78" s="70">
        <v>1133</v>
      </c>
      <c r="B78" s="70" t="s">
        <v>221</v>
      </c>
      <c r="C78" s="70">
        <v>3</v>
      </c>
      <c r="D78" s="70">
        <v>73</v>
      </c>
      <c r="E78" s="70">
        <v>50</v>
      </c>
      <c r="F78" s="70">
        <v>50</v>
      </c>
      <c r="G78" s="70">
        <v>0</v>
      </c>
      <c r="H78" s="70">
        <v>0</v>
      </c>
      <c r="I78" s="70">
        <v>0</v>
      </c>
      <c r="J78" s="70">
        <v>300</v>
      </c>
      <c r="K78" s="70">
        <v>50</v>
      </c>
      <c r="L78" s="70">
        <v>0</v>
      </c>
      <c r="M78" t="str">
        <f t="shared" si="1"/>
        <v>בונה כלי נגינה</v>
      </c>
      <c r="N78" s="70" t="s">
        <v>100</v>
      </c>
      <c r="R78" s="70" t="s">
        <v>178</v>
      </c>
    </row>
    <row r="79" spans="1:18" x14ac:dyDescent="0.25">
      <c r="A79" s="70">
        <v>1901</v>
      </c>
      <c r="B79" s="70" t="s">
        <v>414</v>
      </c>
      <c r="C79" s="70">
        <v>3</v>
      </c>
      <c r="D79" s="70">
        <v>74</v>
      </c>
      <c r="E79" s="70">
        <v>50</v>
      </c>
      <c r="F79" s="70">
        <v>50</v>
      </c>
      <c r="G79" s="70">
        <v>0</v>
      </c>
      <c r="H79" s="70">
        <v>0</v>
      </c>
      <c r="I79" s="70">
        <v>0</v>
      </c>
      <c r="J79" s="70">
        <v>300</v>
      </c>
      <c r="K79" s="70">
        <v>50</v>
      </c>
      <c r="L79" s="70">
        <v>0</v>
      </c>
      <c r="M79" t="str">
        <f t="shared" si="1"/>
        <v>בונה מודלים מפלסטיק +חומרים כימיים</v>
      </c>
      <c r="N79" s="70" t="s">
        <v>100</v>
      </c>
      <c r="R79" s="70" t="s">
        <v>1752</v>
      </c>
    </row>
    <row r="80" spans="1:18" x14ac:dyDescent="0.25">
      <c r="A80" s="70" t="s">
        <v>1628</v>
      </c>
      <c r="B80" s="70" t="s">
        <v>1629</v>
      </c>
      <c r="C80" s="70">
        <v>3</v>
      </c>
      <c r="D80" s="70">
        <v>75</v>
      </c>
      <c r="E80" s="70">
        <v>100</v>
      </c>
      <c r="F80" s="70">
        <v>100</v>
      </c>
      <c r="G80" s="70">
        <v>0</v>
      </c>
      <c r="H80" s="70">
        <v>100</v>
      </c>
      <c r="I80" s="70">
        <v>0</v>
      </c>
      <c r="J80" s="70">
        <v>300</v>
      </c>
      <c r="K80" s="70">
        <v>100</v>
      </c>
      <c r="L80" s="70">
        <v>0</v>
      </c>
      <c r="M80" t="str">
        <f t="shared" si="1"/>
        <v>בונה מזרקות (ללא חשמל)</v>
      </c>
      <c r="N80" s="70" t="s">
        <v>100</v>
      </c>
      <c r="R80" s="70" t="s">
        <v>2013</v>
      </c>
    </row>
    <row r="81" spans="1:18" x14ac:dyDescent="0.25">
      <c r="A81" s="70" t="s">
        <v>1685</v>
      </c>
      <c r="B81" s="70" t="s">
        <v>1686</v>
      </c>
      <c r="C81" s="70">
        <v>3</v>
      </c>
      <c r="D81" s="70">
        <v>76</v>
      </c>
      <c r="E81" s="70">
        <v>100</v>
      </c>
      <c r="F81" s="70">
        <v>100</v>
      </c>
      <c r="G81" s="70">
        <v>0</v>
      </c>
      <c r="H81" s="70">
        <v>100</v>
      </c>
      <c r="I81" s="70">
        <v>0</v>
      </c>
      <c r="J81" s="70">
        <v>300</v>
      </c>
      <c r="K81" s="70">
        <v>100</v>
      </c>
      <c r="L81" s="70">
        <v>0</v>
      </c>
      <c r="M81" t="str">
        <f t="shared" si="1"/>
        <v>בונה מצבות (כולל התקנה)</v>
      </c>
      <c r="N81" s="70" t="s">
        <v>100</v>
      </c>
      <c r="R81" s="70" t="s">
        <v>2157</v>
      </c>
    </row>
    <row r="82" spans="1:18" x14ac:dyDescent="0.25">
      <c r="A82" s="70" t="s">
        <v>1790</v>
      </c>
      <c r="B82" s="70" t="s">
        <v>1791</v>
      </c>
      <c r="C82" s="70">
        <v>3</v>
      </c>
      <c r="D82" s="70">
        <v>77</v>
      </c>
      <c r="E82" s="70">
        <v>100</v>
      </c>
      <c r="F82" s="70">
        <v>100</v>
      </c>
      <c r="G82" s="70">
        <v>0</v>
      </c>
      <c r="H82" s="70">
        <v>100</v>
      </c>
      <c r="I82" s="70">
        <v>0</v>
      </c>
      <c r="J82" s="70">
        <v>300</v>
      </c>
      <c r="K82" s="70">
        <v>100</v>
      </c>
      <c r="L82" s="70">
        <v>0</v>
      </c>
      <c r="M82" t="str">
        <f t="shared" si="1"/>
        <v>בונה רכיבי מנוע למטוסים</v>
      </c>
      <c r="N82" s="70" t="s">
        <v>100</v>
      </c>
      <c r="R82" s="70" t="s">
        <v>2203</v>
      </c>
    </row>
    <row r="83" spans="1:18" x14ac:dyDescent="0.25">
      <c r="A83" s="70">
        <v>1080</v>
      </c>
      <c r="B83" s="70" t="s">
        <v>178</v>
      </c>
      <c r="C83" s="70">
        <v>3</v>
      </c>
      <c r="D83" s="70">
        <v>78</v>
      </c>
      <c r="E83" s="70">
        <v>100</v>
      </c>
      <c r="F83" s="70">
        <v>100</v>
      </c>
      <c r="G83" s="70">
        <v>0</v>
      </c>
      <c r="H83" s="70">
        <v>100</v>
      </c>
      <c r="I83" s="70">
        <v>0</v>
      </c>
      <c r="J83" s="70">
        <v>300</v>
      </c>
      <c r="K83" s="70">
        <v>50</v>
      </c>
      <c r="L83" s="70">
        <v>0</v>
      </c>
      <c r="M83" t="str">
        <f t="shared" si="1"/>
        <v>בוקע יהלומים בלייזר ידני</v>
      </c>
      <c r="N83" s="70" t="s">
        <v>100</v>
      </c>
      <c r="R83" s="70" t="s">
        <v>1423</v>
      </c>
    </row>
    <row r="84" spans="1:18" x14ac:dyDescent="0.25">
      <c r="A84" s="70" t="s">
        <v>1751</v>
      </c>
      <c r="B84" s="70" t="s">
        <v>1752</v>
      </c>
      <c r="C84" s="70">
        <v>3</v>
      </c>
      <c r="D84" s="70">
        <v>79</v>
      </c>
      <c r="E84" s="70">
        <v>100</v>
      </c>
      <c r="F84" s="70">
        <v>100</v>
      </c>
      <c r="G84" s="70">
        <v>0</v>
      </c>
      <c r="H84" s="70">
        <v>100</v>
      </c>
      <c r="I84" s="70">
        <v>0</v>
      </c>
      <c r="J84" s="70">
        <v>300</v>
      </c>
      <c r="K84" s="70">
        <v>100</v>
      </c>
      <c r="L84" s="70">
        <v>0</v>
      </c>
      <c r="M84" t="str">
        <f t="shared" si="1"/>
        <v>בוקר</v>
      </c>
      <c r="N84" s="70" t="s">
        <v>100</v>
      </c>
      <c r="R84" s="70" t="s">
        <v>241</v>
      </c>
    </row>
    <row r="85" spans="1:18" x14ac:dyDescent="0.25">
      <c r="A85" s="70" t="s">
        <v>2012</v>
      </c>
      <c r="B85" s="70" t="s">
        <v>2013</v>
      </c>
      <c r="C85" s="70">
        <v>3</v>
      </c>
      <c r="D85" s="70">
        <v>80</v>
      </c>
      <c r="E85" s="70">
        <v>100</v>
      </c>
      <c r="F85" s="70">
        <v>100</v>
      </c>
      <c r="G85" s="70">
        <v>0</v>
      </c>
      <c r="H85" s="70">
        <v>100</v>
      </c>
      <c r="I85" s="70">
        <v>0</v>
      </c>
      <c r="J85" s="70">
        <v>300</v>
      </c>
      <c r="K85" s="70">
        <v>100</v>
      </c>
      <c r="L85" s="70">
        <v>0</v>
      </c>
      <c r="M85" t="str">
        <f t="shared" si="1"/>
        <v>בורסקאי</v>
      </c>
      <c r="N85" s="70" t="s">
        <v>100</v>
      </c>
      <c r="R85" s="70" t="s">
        <v>250</v>
      </c>
    </row>
    <row r="86" spans="1:18" x14ac:dyDescent="0.25">
      <c r="A86" s="70" t="s">
        <v>2156</v>
      </c>
      <c r="B86" s="70" t="s">
        <v>2157</v>
      </c>
      <c r="C86" s="70">
        <v>1</v>
      </c>
      <c r="D86" s="70">
        <v>81</v>
      </c>
      <c r="E86" s="70">
        <v>0</v>
      </c>
      <c r="F86" s="70">
        <v>0</v>
      </c>
      <c r="G86" s="70">
        <v>0</v>
      </c>
      <c r="H86" s="70">
        <v>0</v>
      </c>
      <c r="I86" s="70">
        <v>0</v>
      </c>
      <c r="J86" s="70">
        <v>300</v>
      </c>
      <c r="K86" s="70">
        <v>0</v>
      </c>
      <c r="L86" s="70">
        <v>0</v>
      </c>
      <c r="M86" t="str">
        <f t="shared" si="1"/>
        <v>ביוטכנולוג/ביוטכנולוגית</v>
      </c>
      <c r="N86" s="70" t="s">
        <v>100</v>
      </c>
      <c r="R86" s="70" t="s">
        <v>249</v>
      </c>
    </row>
    <row r="87" spans="1:18" x14ac:dyDescent="0.25">
      <c r="A87" s="70" t="s">
        <v>2202</v>
      </c>
      <c r="B87" s="70" t="s">
        <v>2203</v>
      </c>
      <c r="C87" s="70">
        <v>1</v>
      </c>
      <c r="D87" s="70">
        <v>82</v>
      </c>
      <c r="E87" s="70">
        <v>0</v>
      </c>
      <c r="F87" s="70">
        <v>0</v>
      </c>
      <c r="G87" s="70">
        <v>0</v>
      </c>
      <c r="H87" s="70">
        <v>0</v>
      </c>
      <c r="I87" s="70">
        <v>0</v>
      </c>
      <c r="J87" s="70">
        <v>300</v>
      </c>
      <c r="K87" s="70">
        <v>0</v>
      </c>
      <c r="L87" s="70">
        <v>0</v>
      </c>
      <c r="M87" t="str">
        <f t="shared" si="1"/>
        <v>ביוכימאי/ביוכימאית</v>
      </c>
      <c r="N87" s="70" t="s">
        <v>100</v>
      </c>
      <c r="R87" s="70" t="s">
        <v>1076</v>
      </c>
    </row>
    <row r="88" spans="1:18" x14ac:dyDescent="0.25">
      <c r="A88" s="70" t="s">
        <v>1422</v>
      </c>
      <c r="B88" s="70" t="s">
        <v>1423</v>
      </c>
      <c r="C88" s="70">
        <v>1</v>
      </c>
      <c r="D88" s="70">
        <v>83</v>
      </c>
      <c r="E88" s="70">
        <v>0</v>
      </c>
      <c r="F88" s="70">
        <v>0</v>
      </c>
      <c r="G88" s="70">
        <v>0</v>
      </c>
      <c r="H88" s="70">
        <v>0</v>
      </c>
      <c r="I88" s="70">
        <v>0</v>
      </c>
      <c r="J88" s="70">
        <v>300</v>
      </c>
      <c r="K88" s="70">
        <v>0</v>
      </c>
      <c r="L88" s="70">
        <v>0</v>
      </c>
      <c r="M88" t="str">
        <f t="shared" si="1"/>
        <v>ביולוג/ביולוגית</v>
      </c>
      <c r="N88" s="70" t="s">
        <v>100</v>
      </c>
      <c r="R88" s="70" t="s">
        <v>1666</v>
      </c>
    </row>
    <row r="89" spans="1:18" x14ac:dyDescent="0.25">
      <c r="A89" s="70">
        <v>1165</v>
      </c>
      <c r="B89" s="70" t="s">
        <v>241</v>
      </c>
      <c r="C89" s="70">
        <v>3</v>
      </c>
      <c r="D89" s="70">
        <v>84</v>
      </c>
      <c r="E89" s="70">
        <v>150</v>
      </c>
      <c r="F89" s="70">
        <v>150</v>
      </c>
      <c r="G89" s="70">
        <v>0</v>
      </c>
      <c r="H89" s="70">
        <v>200</v>
      </c>
      <c r="I89" s="70">
        <v>0</v>
      </c>
      <c r="J89" s="70">
        <v>300</v>
      </c>
      <c r="K89" s="70">
        <v>150</v>
      </c>
      <c r="L89" s="70">
        <v>0</v>
      </c>
      <c r="M89" t="str">
        <f t="shared" si="1"/>
        <v>בלדר</v>
      </c>
      <c r="N89" s="70" t="s">
        <v>100</v>
      </c>
      <c r="R89" s="70" t="s">
        <v>333</v>
      </c>
    </row>
    <row r="90" spans="1:18" x14ac:dyDescent="0.25">
      <c r="A90" s="70">
        <v>1174</v>
      </c>
      <c r="B90" s="70" t="s">
        <v>250</v>
      </c>
      <c r="C90" s="70">
        <v>3</v>
      </c>
      <c r="D90" s="70">
        <v>85</v>
      </c>
      <c r="E90" s="70">
        <v>50</v>
      </c>
      <c r="F90" s="70">
        <v>50</v>
      </c>
      <c r="G90" s="70">
        <v>0</v>
      </c>
      <c r="H90" s="70">
        <v>100</v>
      </c>
      <c r="I90" s="70">
        <v>0</v>
      </c>
      <c r="J90" s="70">
        <v>300</v>
      </c>
      <c r="K90" s="70">
        <v>50</v>
      </c>
      <c r="L90" s="70">
        <v>0</v>
      </c>
      <c r="M90" t="str">
        <f t="shared" si="1"/>
        <v>בלדר כספים בנק המזרחי</v>
      </c>
      <c r="N90" s="70" t="s">
        <v>100</v>
      </c>
      <c r="R90" s="70" t="s">
        <v>939</v>
      </c>
    </row>
    <row r="91" spans="1:18" x14ac:dyDescent="0.25">
      <c r="A91" s="70">
        <v>1173</v>
      </c>
      <c r="B91" s="70" t="s">
        <v>249</v>
      </c>
      <c r="C91" s="70">
        <v>3</v>
      </c>
      <c r="D91" s="70">
        <v>86</v>
      </c>
      <c r="E91" s="70">
        <v>50</v>
      </c>
      <c r="F91" s="70">
        <v>50</v>
      </c>
      <c r="G91" s="70">
        <v>0</v>
      </c>
      <c r="H91" s="70">
        <v>100</v>
      </c>
      <c r="I91" s="70">
        <v>0</v>
      </c>
      <c r="J91" s="70">
        <v>300</v>
      </c>
      <c r="K91" s="70">
        <v>50</v>
      </c>
      <c r="L91" s="70">
        <v>0</v>
      </c>
      <c r="M91" t="str">
        <f t="shared" si="1"/>
        <v>בלדר כספים ברינקס</v>
      </c>
      <c r="N91" s="70" t="s">
        <v>100</v>
      </c>
      <c r="R91" s="70" t="s">
        <v>779</v>
      </c>
    </row>
    <row r="92" spans="1:18" x14ac:dyDescent="0.25">
      <c r="A92" s="70" t="s">
        <v>1075</v>
      </c>
      <c r="B92" s="70" t="s">
        <v>1076</v>
      </c>
      <c r="C92" s="70">
        <v>3</v>
      </c>
      <c r="D92" s="70">
        <v>87</v>
      </c>
      <c r="E92" s="70">
        <v>100</v>
      </c>
      <c r="F92" s="70">
        <v>100</v>
      </c>
      <c r="G92" s="70">
        <v>0</v>
      </c>
      <c r="H92" s="70">
        <v>0</v>
      </c>
      <c r="I92" s="70">
        <v>0</v>
      </c>
      <c r="J92" s="70">
        <v>300</v>
      </c>
      <c r="K92" s="70">
        <v>100</v>
      </c>
      <c r="L92" s="70">
        <v>0</v>
      </c>
      <c r="M92" t="str">
        <f t="shared" si="1"/>
        <v>בלן/בלנית</v>
      </c>
      <c r="N92" s="70" t="s">
        <v>100</v>
      </c>
      <c r="R92" s="70" t="s">
        <v>2081</v>
      </c>
    </row>
    <row r="93" spans="1:18" x14ac:dyDescent="0.25">
      <c r="A93" s="70" t="s">
        <v>1665</v>
      </c>
      <c r="B93" s="70" t="s">
        <v>1666</v>
      </c>
      <c r="C93" s="70">
        <v>3</v>
      </c>
      <c r="D93" s="70">
        <v>88</v>
      </c>
      <c r="E93" s="70">
        <v>100</v>
      </c>
      <c r="F93" s="70">
        <v>100</v>
      </c>
      <c r="G93" s="70">
        <v>0</v>
      </c>
      <c r="H93" s="70">
        <v>100</v>
      </c>
      <c r="I93" s="70">
        <v>0</v>
      </c>
      <c r="J93" s="70">
        <v>300</v>
      </c>
      <c r="K93" s="70">
        <v>100</v>
      </c>
      <c r="L93" s="70">
        <v>0</v>
      </c>
      <c r="M93" t="str">
        <f t="shared" si="1"/>
        <v>בלש</v>
      </c>
      <c r="N93" s="70" t="s">
        <v>100</v>
      </c>
      <c r="R93" s="70" t="s">
        <v>594</v>
      </c>
    </row>
    <row r="94" spans="1:18" x14ac:dyDescent="0.25">
      <c r="A94" s="70">
        <v>1620</v>
      </c>
      <c r="B94" s="70" t="s">
        <v>333</v>
      </c>
      <c r="C94" s="70">
        <v>1</v>
      </c>
      <c r="D94" s="70">
        <v>89</v>
      </c>
      <c r="E94" s="70">
        <v>0</v>
      </c>
      <c r="F94" s="70">
        <v>0</v>
      </c>
      <c r="G94" s="70">
        <v>0</v>
      </c>
      <c r="H94" s="70">
        <v>0</v>
      </c>
      <c r="I94" s="70">
        <v>0</v>
      </c>
      <c r="J94" s="70">
        <v>300</v>
      </c>
      <c r="K94" s="70">
        <v>0</v>
      </c>
      <c r="L94" s="70">
        <v>0</v>
      </c>
      <c r="M94" t="str">
        <f t="shared" si="1"/>
        <v>בלשן</v>
      </c>
      <c r="N94" s="70" t="s">
        <v>100</v>
      </c>
      <c r="R94" s="70" t="s">
        <v>595</v>
      </c>
    </row>
    <row r="95" spans="1:18" x14ac:dyDescent="0.25">
      <c r="A95" s="70" t="s">
        <v>938</v>
      </c>
      <c r="B95" s="70" t="s">
        <v>939</v>
      </c>
      <c r="C95" s="70">
        <v>1</v>
      </c>
      <c r="D95" s="70">
        <v>90</v>
      </c>
      <c r="E95" s="70">
        <v>0</v>
      </c>
      <c r="F95" s="70">
        <v>0</v>
      </c>
      <c r="G95" s="70">
        <v>0</v>
      </c>
      <c r="H95" s="70">
        <v>0</v>
      </c>
      <c r="I95" s="70">
        <v>0</v>
      </c>
      <c r="J95" s="70">
        <v>300</v>
      </c>
      <c r="K95" s="70">
        <v>0</v>
      </c>
      <c r="L95" s="70">
        <v>0</v>
      </c>
      <c r="M95" t="str">
        <f t="shared" si="1"/>
        <v>במאי סרטים</v>
      </c>
      <c r="N95" s="70" t="s">
        <v>100</v>
      </c>
      <c r="R95" s="70" t="s">
        <v>508</v>
      </c>
    </row>
    <row r="96" spans="1:18" x14ac:dyDescent="0.25">
      <c r="A96" s="70" t="s">
        <v>778</v>
      </c>
      <c r="B96" s="70" t="s">
        <v>779</v>
      </c>
      <c r="C96" s="70">
        <v>1</v>
      </c>
      <c r="D96" s="70">
        <v>91</v>
      </c>
      <c r="E96" s="70">
        <v>0</v>
      </c>
      <c r="F96" s="70">
        <v>0</v>
      </c>
      <c r="G96" s="70">
        <v>0</v>
      </c>
      <c r="H96" s="70">
        <v>0</v>
      </c>
      <c r="I96" s="70">
        <v>0</v>
      </c>
      <c r="J96" s="70">
        <v>300</v>
      </c>
      <c r="K96" s="70">
        <v>0</v>
      </c>
      <c r="L96" s="70">
        <v>0</v>
      </c>
      <c r="M96" t="str">
        <f t="shared" si="1"/>
        <v>במאי/במאית תאטרון</v>
      </c>
      <c r="N96" s="70" t="s">
        <v>100</v>
      </c>
      <c r="R96" s="70" t="s">
        <v>2191</v>
      </c>
    </row>
    <row r="97" spans="1:18" x14ac:dyDescent="0.25">
      <c r="A97" s="70" t="s">
        <v>2080</v>
      </c>
      <c r="B97" s="70" t="s">
        <v>2081</v>
      </c>
      <c r="C97" s="70">
        <v>3</v>
      </c>
      <c r="D97" s="70">
        <v>92</v>
      </c>
      <c r="E97" s="70">
        <v>100</v>
      </c>
      <c r="F97" s="70">
        <v>100</v>
      </c>
      <c r="G97" s="70">
        <v>0</v>
      </c>
      <c r="H97" s="70">
        <v>100</v>
      </c>
      <c r="I97" s="70">
        <v>0</v>
      </c>
      <c r="J97" s="70">
        <v>300</v>
      </c>
      <c r="K97" s="70">
        <v>100</v>
      </c>
      <c r="L97" s="70">
        <v>0</v>
      </c>
      <c r="M97" t="str">
        <f t="shared" si="1"/>
        <v>בנאי ללא פיגומים או טייח או צבע חוץ</v>
      </c>
      <c r="N97" s="70" t="s">
        <v>100</v>
      </c>
      <c r="R97" s="70" t="s">
        <v>664</v>
      </c>
    </row>
    <row r="98" spans="1:18" x14ac:dyDescent="0.25">
      <c r="A98" s="70">
        <v>2784</v>
      </c>
      <c r="B98" s="70" t="s">
        <v>2387</v>
      </c>
      <c r="C98" s="70">
        <v>7</v>
      </c>
      <c r="D98" s="70">
        <v>93</v>
      </c>
      <c r="E98" s="70">
        <v>300</v>
      </c>
      <c r="F98" s="70">
        <v>300</v>
      </c>
      <c r="G98" s="70">
        <v>1</v>
      </c>
      <c r="H98" s="70">
        <v>300</v>
      </c>
      <c r="I98" s="70">
        <v>300</v>
      </c>
      <c r="J98" s="70">
        <v>300</v>
      </c>
      <c r="K98" s="70">
        <v>300</v>
      </c>
      <c r="L98" s="70" t="s">
        <v>2277</v>
      </c>
      <c r="M98" t="str">
        <f t="shared" si="1"/>
        <v>בנאי עם פיגומים מ 15 - 40 מטר</v>
      </c>
      <c r="N98" s="70" t="s">
        <v>100</v>
      </c>
      <c r="R98" s="70" t="s">
        <v>1275</v>
      </c>
    </row>
    <row r="99" spans="1:18" x14ac:dyDescent="0.25">
      <c r="A99" s="70">
        <v>2785</v>
      </c>
      <c r="B99" s="70" t="s">
        <v>2388</v>
      </c>
      <c r="C99" s="70">
        <v>7</v>
      </c>
      <c r="D99" s="70">
        <v>94</v>
      </c>
      <c r="E99" s="70">
        <v>300</v>
      </c>
      <c r="F99" s="70">
        <v>300</v>
      </c>
      <c r="G99" s="70">
        <v>2</v>
      </c>
      <c r="H99" s="70">
        <v>300</v>
      </c>
      <c r="I99" s="70">
        <v>300</v>
      </c>
      <c r="J99" s="70">
        <v>300</v>
      </c>
      <c r="K99" s="70">
        <v>300</v>
      </c>
      <c r="L99" s="70" t="s">
        <v>2277</v>
      </c>
      <c r="M99" t="str">
        <f t="shared" si="1"/>
        <v>בנאי עם פיגומים מ 40 - 60 מטר</v>
      </c>
      <c r="N99" s="70" t="s">
        <v>100</v>
      </c>
      <c r="R99" s="70" t="s">
        <v>193</v>
      </c>
    </row>
    <row r="100" spans="1:18" x14ac:dyDescent="0.25">
      <c r="A100" s="70">
        <v>2786</v>
      </c>
      <c r="B100" s="70" t="s">
        <v>2389</v>
      </c>
      <c r="C100" s="70">
        <v>7</v>
      </c>
      <c r="D100" s="70">
        <v>95</v>
      </c>
      <c r="E100" s="70">
        <v>300</v>
      </c>
      <c r="F100" s="70">
        <v>300</v>
      </c>
      <c r="G100" s="70">
        <v>300</v>
      </c>
      <c r="H100" s="70">
        <v>300</v>
      </c>
      <c r="I100" s="70">
        <v>300</v>
      </c>
      <c r="J100" s="70">
        <v>300</v>
      </c>
      <c r="K100" s="70">
        <v>300</v>
      </c>
      <c r="L100" s="70" t="s">
        <v>2277</v>
      </c>
      <c r="M100" t="str">
        <f t="shared" si="1"/>
        <v>בנאי עם פיגומים מעל 60 מטר</v>
      </c>
      <c r="N100" s="70" t="s">
        <v>100</v>
      </c>
      <c r="R100" s="70" t="s">
        <v>1441</v>
      </c>
    </row>
    <row r="101" spans="1:18" x14ac:dyDescent="0.25">
      <c r="A101" s="70">
        <v>2595</v>
      </c>
      <c r="B101" s="70" t="s">
        <v>595</v>
      </c>
      <c r="C101" s="70">
        <v>3</v>
      </c>
      <c r="D101" s="70">
        <v>96</v>
      </c>
      <c r="E101" s="70">
        <v>150</v>
      </c>
      <c r="F101" s="70">
        <v>150</v>
      </c>
      <c r="G101" s="70">
        <v>0</v>
      </c>
      <c r="H101" s="70">
        <v>150</v>
      </c>
      <c r="I101" s="70">
        <v>0</v>
      </c>
      <c r="J101" s="70">
        <v>300</v>
      </c>
      <c r="K101" s="70">
        <v>100</v>
      </c>
      <c r="L101" s="70">
        <v>0</v>
      </c>
      <c r="M101" t="str">
        <f t="shared" si="1"/>
        <v>בנאי עם פיגומים עד 15 מ"ר</v>
      </c>
      <c r="N101" s="70" t="s">
        <v>100</v>
      </c>
      <c r="R101" s="70" t="s">
        <v>208</v>
      </c>
    </row>
    <row r="102" spans="1:18" x14ac:dyDescent="0.25">
      <c r="A102" s="70">
        <v>2504</v>
      </c>
      <c r="B102" s="70" t="s">
        <v>508</v>
      </c>
      <c r="C102" s="70">
        <v>1</v>
      </c>
      <c r="D102" s="70">
        <v>97</v>
      </c>
      <c r="E102" s="70">
        <v>0</v>
      </c>
      <c r="F102" s="70">
        <v>0</v>
      </c>
      <c r="G102" s="70">
        <v>0</v>
      </c>
      <c r="H102" s="70">
        <v>0</v>
      </c>
      <c r="I102" s="70">
        <v>0</v>
      </c>
      <c r="J102" s="70">
        <v>300</v>
      </c>
      <c r="K102" s="70">
        <v>0</v>
      </c>
      <c r="L102" s="70">
        <v>0</v>
      </c>
      <c r="M102" t="str">
        <f t="shared" si="1"/>
        <v>בנקאי</v>
      </c>
      <c r="N102" s="70" t="s">
        <v>100</v>
      </c>
      <c r="R102" s="70" t="s">
        <v>449</v>
      </c>
    </row>
    <row r="103" spans="1:18" x14ac:dyDescent="0.25">
      <c r="A103" s="70" t="s">
        <v>2190</v>
      </c>
      <c r="B103" s="70" t="s">
        <v>2191</v>
      </c>
      <c r="C103" s="70">
        <v>1</v>
      </c>
      <c r="D103" s="70">
        <v>98</v>
      </c>
      <c r="E103" s="70">
        <v>0</v>
      </c>
      <c r="F103" s="70">
        <v>0</v>
      </c>
      <c r="G103" s="70">
        <v>0</v>
      </c>
      <c r="H103" s="70">
        <v>0</v>
      </c>
      <c r="I103" s="70">
        <v>0</v>
      </c>
      <c r="J103" s="70">
        <v>300</v>
      </c>
      <c r="K103" s="70">
        <v>0</v>
      </c>
      <c r="L103" s="70">
        <v>0</v>
      </c>
      <c r="M103" t="str">
        <f t="shared" si="1"/>
        <v>בעל אולפן הקלטות +מפיק מוסיקלי</v>
      </c>
      <c r="N103" s="70" t="s">
        <v>100</v>
      </c>
      <c r="R103" s="70" t="s">
        <v>212</v>
      </c>
    </row>
    <row r="104" spans="1:18" x14ac:dyDescent="0.25">
      <c r="A104" s="70">
        <v>2666</v>
      </c>
      <c r="B104" s="70" t="s">
        <v>664</v>
      </c>
      <c r="C104" s="70">
        <v>1</v>
      </c>
      <c r="D104" s="70">
        <v>99</v>
      </c>
      <c r="E104" s="70">
        <v>0</v>
      </c>
      <c r="F104" s="70">
        <v>0</v>
      </c>
      <c r="G104" s="70">
        <v>0</v>
      </c>
      <c r="H104" s="70">
        <v>0</v>
      </c>
      <c r="I104" s="70">
        <v>0</v>
      </c>
      <c r="J104" s="70">
        <v>300</v>
      </c>
      <c r="K104" s="70">
        <v>0</v>
      </c>
      <c r="L104" s="70">
        <v>0</v>
      </c>
      <c r="M104" t="str">
        <f t="shared" si="1"/>
        <v>בעל בית מלאכה ומנהל שיווק</v>
      </c>
      <c r="N104" s="70" t="s">
        <v>100</v>
      </c>
      <c r="R104" s="70" t="s">
        <v>653</v>
      </c>
    </row>
    <row r="105" spans="1:18" x14ac:dyDescent="0.25">
      <c r="A105" s="70" t="s">
        <v>1274</v>
      </c>
      <c r="B105" s="70" t="s">
        <v>1275</v>
      </c>
      <c r="C105" s="70">
        <v>3</v>
      </c>
      <c r="D105" s="70">
        <v>100</v>
      </c>
      <c r="E105" s="70">
        <v>150</v>
      </c>
      <c r="F105" s="70">
        <v>150</v>
      </c>
      <c r="G105" s="70">
        <v>0</v>
      </c>
      <c r="H105" s="70">
        <v>100</v>
      </c>
      <c r="I105" s="70">
        <v>0</v>
      </c>
      <c r="J105" s="70">
        <v>300</v>
      </c>
      <c r="K105" s="70">
        <v>150</v>
      </c>
      <c r="L105" s="70">
        <v>0</v>
      </c>
      <c r="M105" t="str">
        <f t="shared" si="1"/>
        <v>בעל חברה להובלת רהיטים (סבל)</v>
      </c>
      <c r="N105" s="70" t="s">
        <v>100</v>
      </c>
      <c r="R105" s="70" t="s">
        <v>388</v>
      </c>
    </row>
    <row r="106" spans="1:18" x14ac:dyDescent="0.25">
      <c r="A106" s="70">
        <v>1097</v>
      </c>
      <c r="B106" s="70" t="s">
        <v>193</v>
      </c>
      <c r="C106" s="70">
        <v>3</v>
      </c>
      <c r="D106" s="70">
        <v>101</v>
      </c>
      <c r="E106" s="70">
        <v>0</v>
      </c>
      <c r="F106" s="70">
        <v>0</v>
      </c>
      <c r="G106" s="70">
        <v>0</v>
      </c>
      <c r="H106" s="70">
        <v>0</v>
      </c>
      <c r="I106" s="70">
        <v>0</v>
      </c>
      <c r="J106" s="70">
        <v>300</v>
      </c>
      <c r="K106" s="70">
        <v>0</v>
      </c>
      <c r="L106" s="70">
        <v>0</v>
      </c>
      <c r="M106" t="str">
        <f t="shared" si="1"/>
        <v>בעל חברת שליחויות (גם עובד)</v>
      </c>
      <c r="N106" s="70" t="s">
        <v>100</v>
      </c>
      <c r="R106" s="70" t="s">
        <v>1758</v>
      </c>
    </row>
    <row r="107" spans="1:18" x14ac:dyDescent="0.25">
      <c r="A107" s="70" t="s">
        <v>1440</v>
      </c>
      <c r="B107" s="70" t="s">
        <v>1441</v>
      </c>
      <c r="C107" s="70">
        <v>3</v>
      </c>
      <c r="D107" s="70">
        <v>102</v>
      </c>
      <c r="E107" s="70">
        <v>0</v>
      </c>
      <c r="F107" s="70">
        <v>0</v>
      </c>
      <c r="G107" s="70">
        <v>0</v>
      </c>
      <c r="H107" s="70">
        <v>0</v>
      </c>
      <c r="I107" s="70">
        <v>0</v>
      </c>
      <c r="J107" s="70">
        <v>300</v>
      </c>
      <c r="K107" s="70">
        <v>0</v>
      </c>
      <c r="L107" s="70">
        <v>0</v>
      </c>
      <c r="M107" t="str">
        <f t="shared" si="1"/>
        <v>בעל חנות</v>
      </c>
      <c r="N107" s="70" t="s">
        <v>100</v>
      </c>
      <c r="R107" s="70" t="s">
        <v>534</v>
      </c>
    </row>
    <row r="108" spans="1:18" x14ac:dyDescent="0.25">
      <c r="A108" s="70">
        <v>2758</v>
      </c>
      <c r="B108" s="70" t="s">
        <v>2361</v>
      </c>
      <c r="C108" s="70">
        <v>3</v>
      </c>
      <c r="D108" s="70">
        <v>103</v>
      </c>
      <c r="E108" s="70">
        <v>100</v>
      </c>
      <c r="F108" s="70">
        <v>100</v>
      </c>
      <c r="G108" s="70">
        <v>0</v>
      </c>
      <c r="H108" s="70">
        <v>100</v>
      </c>
      <c r="I108" s="70">
        <v>0</v>
      </c>
      <c r="J108" s="70">
        <v>300</v>
      </c>
      <c r="K108" s="70">
        <v>100</v>
      </c>
      <c r="L108" s="70">
        <v>0</v>
      </c>
      <c r="M108" t="str">
        <f t="shared" si="1"/>
        <v>בעל חנות אופניים כולל תיקון</v>
      </c>
      <c r="N108" s="70" t="s">
        <v>100</v>
      </c>
      <c r="R108" s="70" t="s">
        <v>747</v>
      </c>
    </row>
    <row r="109" spans="1:18" x14ac:dyDescent="0.25">
      <c r="A109" s="70">
        <v>1116</v>
      </c>
      <c r="B109" s="70" t="s">
        <v>208</v>
      </c>
      <c r="C109" s="70">
        <v>7</v>
      </c>
      <c r="D109" s="70">
        <v>104</v>
      </c>
      <c r="E109" s="70">
        <v>300</v>
      </c>
      <c r="F109" s="70">
        <v>300</v>
      </c>
      <c r="G109" s="70">
        <v>0</v>
      </c>
      <c r="H109" s="70">
        <v>0</v>
      </c>
      <c r="I109" s="70">
        <v>0</v>
      </c>
      <c r="J109" s="70">
        <v>300</v>
      </c>
      <c r="K109" s="70">
        <v>300</v>
      </c>
      <c r="L109" s="70">
        <v>0</v>
      </c>
      <c r="M109" t="str">
        <f t="shared" si="1"/>
        <v>בעל יאכטה</v>
      </c>
      <c r="N109" s="70" t="s">
        <v>100</v>
      </c>
      <c r="R109" s="70" t="s">
        <v>374</v>
      </c>
    </row>
    <row r="110" spans="1:18" x14ac:dyDescent="0.25">
      <c r="A110" s="70">
        <v>2441</v>
      </c>
      <c r="B110" s="70" t="s">
        <v>449</v>
      </c>
      <c r="C110" s="70">
        <v>3</v>
      </c>
      <c r="D110" s="70">
        <v>105</v>
      </c>
      <c r="E110" s="70">
        <v>100</v>
      </c>
      <c r="F110" s="70">
        <v>100</v>
      </c>
      <c r="G110" s="70">
        <v>0</v>
      </c>
      <c r="H110" s="70">
        <v>100</v>
      </c>
      <c r="I110" s="70">
        <v>0</v>
      </c>
      <c r="J110" s="70">
        <v>300</v>
      </c>
      <c r="K110" s="70">
        <v>100</v>
      </c>
      <c r="L110" s="70">
        <v>0</v>
      </c>
      <c r="M110" t="str">
        <f t="shared" si="1"/>
        <v>בעל מפעל ופועל ייצור</v>
      </c>
      <c r="N110" s="70" t="s">
        <v>100</v>
      </c>
      <c r="R110" s="70" t="s">
        <v>511</v>
      </c>
    </row>
    <row r="111" spans="1:18" x14ac:dyDescent="0.25">
      <c r="A111" s="70">
        <v>1121</v>
      </c>
      <c r="B111" s="70" t="s">
        <v>212</v>
      </c>
      <c r="C111" s="70">
        <v>2</v>
      </c>
      <c r="D111" s="70">
        <v>106</v>
      </c>
      <c r="E111" s="70">
        <v>0</v>
      </c>
      <c r="F111" s="70">
        <v>0</v>
      </c>
      <c r="G111" s="70">
        <v>0</v>
      </c>
      <c r="H111" s="70">
        <v>0</v>
      </c>
      <c r="I111" s="70">
        <v>0</v>
      </c>
      <c r="J111" s="70">
        <v>300</v>
      </c>
      <c r="K111" s="70">
        <v>0</v>
      </c>
      <c r="L111" s="70">
        <v>0</v>
      </c>
      <c r="M111" t="str">
        <f t="shared" si="1"/>
        <v>בעל עסק ומתקין מדיחי כלים.</v>
      </c>
      <c r="N111" s="70" t="s">
        <v>100</v>
      </c>
      <c r="R111" s="70" t="s">
        <v>497</v>
      </c>
    </row>
    <row r="112" spans="1:18" x14ac:dyDescent="0.25">
      <c r="A112" s="70">
        <v>2654</v>
      </c>
      <c r="B112" s="70" t="s">
        <v>653</v>
      </c>
      <c r="C112" s="70">
        <v>3</v>
      </c>
      <c r="D112" s="70">
        <v>107</v>
      </c>
      <c r="E112" s="70">
        <v>50</v>
      </c>
      <c r="F112" s="70">
        <v>50</v>
      </c>
      <c r="G112" s="70">
        <v>0</v>
      </c>
      <c r="H112" s="70">
        <v>0</v>
      </c>
      <c r="I112" s="70">
        <v>0</v>
      </c>
      <c r="J112" s="70">
        <v>300</v>
      </c>
      <c r="K112" s="70">
        <v>50</v>
      </c>
      <c r="L112" s="70">
        <v>0</v>
      </c>
      <c r="M112" t="str">
        <f t="shared" si="1"/>
        <v>בעל עסק לייצור ריבות</v>
      </c>
      <c r="N112" s="70" t="s">
        <v>100</v>
      </c>
      <c r="R112" s="70" t="s">
        <v>1754</v>
      </c>
    </row>
    <row r="113" spans="1:18" x14ac:dyDescent="0.25">
      <c r="A113" s="70">
        <v>2729</v>
      </c>
      <c r="B113" s="70" t="s">
        <v>2336</v>
      </c>
      <c r="C113" s="70">
        <v>3</v>
      </c>
      <c r="D113" s="70">
        <v>108</v>
      </c>
      <c r="E113" s="70">
        <v>100</v>
      </c>
      <c r="F113" s="70">
        <v>100</v>
      </c>
      <c r="G113" s="70">
        <v>0</v>
      </c>
      <c r="H113" s="70">
        <v>100</v>
      </c>
      <c r="I113" s="70">
        <v>0</v>
      </c>
      <c r="J113" s="70">
        <v>300</v>
      </c>
      <c r="K113" s="70">
        <v>100</v>
      </c>
      <c r="L113" s="70">
        <v>0</v>
      </c>
      <c r="M113" t="str">
        <f t="shared" si="1"/>
        <v>בעל קיוסק (עובד)</v>
      </c>
      <c r="N113" s="70" t="s">
        <v>100</v>
      </c>
      <c r="R113" s="70" t="s">
        <v>2089</v>
      </c>
    </row>
    <row r="114" spans="1:18" x14ac:dyDescent="0.25">
      <c r="A114" s="70">
        <v>1855</v>
      </c>
      <c r="B114" s="70" t="s">
        <v>388</v>
      </c>
      <c r="C114" s="70">
        <v>3</v>
      </c>
      <c r="D114" s="70">
        <v>109</v>
      </c>
      <c r="E114" s="70">
        <v>100</v>
      </c>
      <c r="F114" s="70">
        <v>100</v>
      </c>
      <c r="G114" s="70">
        <v>0</v>
      </c>
      <c r="H114" s="70">
        <v>0</v>
      </c>
      <c r="I114" s="70">
        <v>0</v>
      </c>
      <c r="J114" s="70">
        <v>300</v>
      </c>
      <c r="K114" s="70">
        <v>50</v>
      </c>
      <c r="L114" s="70">
        <v>0</v>
      </c>
      <c r="M114" t="str">
        <f t="shared" si="1"/>
        <v>בעל קיוסק + כל עיסוק</v>
      </c>
      <c r="N114" s="70" t="s">
        <v>100</v>
      </c>
      <c r="R114" s="70" t="s">
        <v>2195</v>
      </c>
    </row>
    <row r="115" spans="1:18" x14ac:dyDescent="0.25">
      <c r="A115" s="70" t="s">
        <v>1757</v>
      </c>
      <c r="B115" s="70" t="s">
        <v>1758</v>
      </c>
      <c r="C115" s="70">
        <v>3</v>
      </c>
      <c r="D115" s="70">
        <v>110</v>
      </c>
      <c r="E115" s="70">
        <v>0</v>
      </c>
      <c r="F115" s="70">
        <v>0</v>
      </c>
      <c r="G115" s="70">
        <v>0</v>
      </c>
      <c r="H115" s="70">
        <v>0</v>
      </c>
      <c r="I115" s="70">
        <v>0</v>
      </c>
      <c r="J115" s="70">
        <v>300</v>
      </c>
      <c r="K115" s="70">
        <v>0</v>
      </c>
      <c r="L115" s="70">
        <v>0</v>
      </c>
      <c r="M115" t="str">
        <f t="shared" si="1"/>
        <v>בעל/בעלת גלריה</v>
      </c>
      <c r="N115" s="70" t="s">
        <v>100</v>
      </c>
      <c r="R115" s="70" t="s">
        <v>527</v>
      </c>
    </row>
    <row r="116" spans="1:18" x14ac:dyDescent="0.25">
      <c r="A116" s="70">
        <v>2530</v>
      </c>
      <c r="B116" s="70" t="s">
        <v>534</v>
      </c>
      <c r="C116" s="70">
        <v>3</v>
      </c>
      <c r="D116" s="70">
        <v>111</v>
      </c>
      <c r="E116" s="70">
        <v>0</v>
      </c>
      <c r="F116" s="70">
        <v>0</v>
      </c>
      <c r="G116" s="70">
        <v>0</v>
      </c>
      <c r="H116" s="70">
        <v>0</v>
      </c>
      <c r="I116" s="70">
        <v>0</v>
      </c>
      <c r="J116" s="70">
        <v>300</v>
      </c>
      <c r="K116" s="70">
        <v>0</v>
      </c>
      <c r="L116" s="70">
        <v>0</v>
      </c>
      <c r="M116" t="str">
        <f t="shared" si="1"/>
        <v>בעלת צימרים או מנהלת צימרים</v>
      </c>
      <c r="N116" s="70" t="s">
        <v>100</v>
      </c>
      <c r="R116" s="70" t="s">
        <v>144</v>
      </c>
    </row>
    <row r="117" spans="1:18" x14ac:dyDescent="0.25">
      <c r="A117" s="70" t="s">
        <v>746</v>
      </c>
      <c r="B117" s="70" t="s">
        <v>747</v>
      </c>
      <c r="C117" s="70">
        <v>1</v>
      </c>
      <c r="D117" s="70">
        <v>112</v>
      </c>
      <c r="E117" s="70">
        <v>0</v>
      </c>
      <c r="F117" s="70">
        <v>0</v>
      </c>
      <c r="G117" s="70">
        <v>0</v>
      </c>
      <c r="H117" s="70">
        <v>0</v>
      </c>
      <c r="I117" s="70">
        <v>0</v>
      </c>
      <c r="J117" s="70">
        <v>300</v>
      </c>
      <c r="K117" s="70">
        <v>0</v>
      </c>
      <c r="L117" s="70">
        <v>0</v>
      </c>
      <c r="M117" t="str">
        <f t="shared" si="1"/>
        <v>בקטריולוג</v>
      </c>
      <c r="N117" s="70" t="s">
        <v>100</v>
      </c>
      <c r="R117" s="70" t="s">
        <v>1983</v>
      </c>
    </row>
    <row r="118" spans="1:18" x14ac:dyDescent="0.25">
      <c r="A118" s="70">
        <v>1777</v>
      </c>
      <c r="B118" s="70" t="s">
        <v>374</v>
      </c>
      <c r="C118" s="70">
        <v>2</v>
      </c>
      <c r="D118" s="70">
        <v>113</v>
      </c>
      <c r="E118" s="70">
        <v>0</v>
      </c>
      <c r="F118" s="70">
        <v>0</v>
      </c>
      <c r="G118" s="70">
        <v>0</v>
      </c>
      <c r="H118" s="70">
        <v>0</v>
      </c>
      <c r="I118" s="70">
        <v>0</v>
      </c>
      <c r="J118" s="70">
        <v>300</v>
      </c>
      <c r="K118" s="70">
        <v>0</v>
      </c>
      <c r="L118" s="70">
        <v>0</v>
      </c>
      <c r="M118" t="str">
        <f t="shared" si="1"/>
        <v>בקר בבזק</v>
      </c>
      <c r="N118" s="70" t="s">
        <v>100</v>
      </c>
      <c r="R118" s="70" t="s">
        <v>1471</v>
      </c>
    </row>
    <row r="119" spans="1:18" x14ac:dyDescent="0.25">
      <c r="A119" s="70">
        <v>2507</v>
      </c>
      <c r="B119" s="70" t="s">
        <v>511</v>
      </c>
      <c r="C119" s="70">
        <v>3</v>
      </c>
      <c r="D119" s="70">
        <v>114</v>
      </c>
      <c r="E119" s="70">
        <v>150</v>
      </c>
      <c r="F119" s="70">
        <v>150</v>
      </c>
      <c r="G119" s="70">
        <v>0</v>
      </c>
      <c r="H119" s="70">
        <v>100</v>
      </c>
      <c r="I119" s="70">
        <v>0</v>
      </c>
      <c r="J119" s="70">
        <v>300</v>
      </c>
      <c r="K119" s="70">
        <v>50</v>
      </c>
      <c r="L119" s="70">
        <v>0</v>
      </c>
      <c r="M119" t="str">
        <f t="shared" si="1"/>
        <v>בקר מחצבה</v>
      </c>
      <c r="N119" s="70" t="s">
        <v>100</v>
      </c>
      <c r="R119" s="70" t="s">
        <v>99</v>
      </c>
    </row>
    <row r="120" spans="1:18" x14ac:dyDescent="0.25">
      <c r="A120" s="70">
        <v>2493</v>
      </c>
      <c r="B120" s="70" t="s">
        <v>497</v>
      </c>
      <c r="C120" s="70">
        <v>1</v>
      </c>
      <c r="D120" s="70">
        <v>115</v>
      </c>
      <c r="E120" s="70">
        <v>0</v>
      </c>
      <c r="F120" s="70">
        <v>0</v>
      </c>
      <c r="G120" s="70">
        <v>0</v>
      </c>
      <c r="H120" s="70">
        <v>0</v>
      </c>
      <c r="I120" s="70">
        <v>0</v>
      </c>
      <c r="J120" s="70">
        <v>300</v>
      </c>
      <c r="K120" s="70">
        <v>0</v>
      </c>
      <c r="L120" s="70">
        <v>0</v>
      </c>
      <c r="M120" t="str">
        <f t="shared" si="1"/>
        <v>בקרת חשמל (ניהול בלבד)</v>
      </c>
      <c r="N120" s="70" t="s">
        <v>100</v>
      </c>
      <c r="R120" s="70" t="s">
        <v>617</v>
      </c>
    </row>
    <row r="121" spans="1:18" x14ac:dyDescent="0.25">
      <c r="A121" s="70" t="s">
        <v>1753</v>
      </c>
      <c r="B121" s="70" t="s">
        <v>1754</v>
      </c>
      <c r="C121" s="70">
        <v>1</v>
      </c>
      <c r="D121" s="70">
        <v>116</v>
      </c>
      <c r="E121" s="70">
        <v>0</v>
      </c>
      <c r="F121" s="70">
        <v>0</v>
      </c>
      <c r="G121" s="70">
        <v>0</v>
      </c>
      <c r="H121" s="70">
        <v>0</v>
      </c>
      <c r="I121" s="70">
        <v>0</v>
      </c>
      <c r="J121" s="70">
        <v>300</v>
      </c>
      <c r="K121" s="70">
        <v>0</v>
      </c>
      <c r="L121" s="70">
        <v>0</v>
      </c>
      <c r="M121" t="str">
        <f t="shared" si="1"/>
        <v>ברוקר בבורסה</v>
      </c>
      <c r="N121" s="70" t="s">
        <v>100</v>
      </c>
      <c r="R121" s="70" t="s">
        <v>261</v>
      </c>
    </row>
    <row r="122" spans="1:18" x14ac:dyDescent="0.25">
      <c r="A122" s="70" t="s">
        <v>2088</v>
      </c>
      <c r="B122" s="70" t="s">
        <v>2089</v>
      </c>
      <c r="C122" s="70">
        <v>3</v>
      </c>
      <c r="D122" s="70">
        <v>117</v>
      </c>
      <c r="E122" s="70">
        <v>150</v>
      </c>
      <c r="F122" s="70">
        <v>150</v>
      </c>
      <c r="G122" s="70">
        <v>0</v>
      </c>
      <c r="H122" s="70">
        <v>200</v>
      </c>
      <c r="I122" s="70">
        <v>0</v>
      </c>
      <c r="J122" s="70">
        <v>300</v>
      </c>
      <c r="K122" s="70">
        <v>150</v>
      </c>
      <c r="L122" s="70">
        <v>0</v>
      </c>
      <c r="M122" t="str">
        <f t="shared" si="1"/>
        <v>ברזלן</v>
      </c>
      <c r="N122" s="70" t="s">
        <v>100</v>
      </c>
      <c r="R122" s="70" t="s">
        <v>1553</v>
      </c>
    </row>
    <row r="123" spans="1:18" x14ac:dyDescent="0.25">
      <c r="A123" s="70" t="s">
        <v>2194</v>
      </c>
      <c r="B123" s="70" t="s">
        <v>2195</v>
      </c>
      <c r="C123" s="70">
        <v>3</v>
      </c>
      <c r="D123" s="70">
        <v>118</v>
      </c>
      <c r="E123" s="70">
        <v>100</v>
      </c>
      <c r="F123" s="70">
        <v>100</v>
      </c>
      <c r="G123" s="70">
        <v>0</v>
      </c>
      <c r="H123" s="70">
        <v>100</v>
      </c>
      <c r="I123" s="70">
        <v>0</v>
      </c>
      <c r="J123" s="70">
        <v>300</v>
      </c>
      <c r="K123" s="70">
        <v>100</v>
      </c>
      <c r="L123" s="70">
        <v>0</v>
      </c>
      <c r="M123" t="str">
        <f t="shared" si="1"/>
        <v>ברמן/ברמנית</v>
      </c>
      <c r="N123" s="70" t="s">
        <v>100</v>
      </c>
      <c r="R123" s="70" t="s">
        <v>1979</v>
      </c>
    </row>
    <row r="124" spans="1:18" x14ac:dyDescent="0.25">
      <c r="A124" s="70">
        <v>2523</v>
      </c>
      <c r="B124" s="70" t="s">
        <v>527</v>
      </c>
      <c r="C124" s="70">
        <v>3</v>
      </c>
      <c r="D124" s="70">
        <v>119</v>
      </c>
      <c r="E124" s="70">
        <v>100</v>
      </c>
      <c r="F124" s="70">
        <v>100</v>
      </c>
      <c r="G124" s="70">
        <v>0</v>
      </c>
      <c r="H124" s="70">
        <v>100</v>
      </c>
      <c r="I124" s="70">
        <v>0</v>
      </c>
      <c r="J124" s="70">
        <v>300</v>
      </c>
      <c r="K124" s="70">
        <v>100</v>
      </c>
      <c r="L124" s="70">
        <v>0</v>
      </c>
      <c r="M124" t="str">
        <f t="shared" si="1"/>
        <v>גבן</v>
      </c>
      <c r="N124" s="70" t="s">
        <v>100</v>
      </c>
      <c r="R124" s="70" t="s">
        <v>2017</v>
      </c>
    </row>
    <row r="125" spans="1:18" x14ac:dyDescent="0.25">
      <c r="A125" s="70">
        <v>1036</v>
      </c>
      <c r="B125" s="70" t="s">
        <v>144</v>
      </c>
      <c r="C125" s="70">
        <v>3</v>
      </c>
      <c r="D125" s="70">
        <v>120</v>
      </c>
      <c r="E125" s="70">
        <v>100</v>
      </c>
      <c r="F125" s="70">
        <v>100</v>
      </c>
      <c r="G125" s="70">
        <v>0</v>
      </c>
      <c r="H125" s="70">
        <v>100</v>
      </c>
      <c r="I125" s="70">
        <v>0</v>
      </c>
      <c r="J125" s="70">
        <v>300</v>
      </c>
      <c r="K125" s="70">
        <v>50</v>
      </c>
      <c r="L125" s="70">
        <v>0</v>
      </c>
      <c r="M125" t="str">
        <f t="shared" si="1"/>
        <v>גדרן</v>
      </c>
      <c r="N125" s="70" t="s">
        <v>100</v>
      </c>
      <c r="R125" s="70" t="s">
        <v>753</v>
      </c>
    </row>
    <row r="126" spans="1:18" x14ac:dyDescent="0.25">
      <c r="A126" s="70" t="s">
        <v>1982</v>
      </c>
      <c r="B126" s="70" t="s">
        <v>1983</v>
      </c>
      <c r="C126" s="70">
        <v>3</v>
      </c>
      <c r="D126" s="70">
        <v>121</v>
      </c>
      <c r="E126" s="70">
        <v>100</v>
      </c>
      <c r="F126" s="70">
        <v>100</v>
      </c>
      <c r="G126" s="70">
        <v>0</v>
      </c>
      <c r="H126" s="70">
        <v>100</v>
      </c>
      <c r="I126" s="70">
        <v>0</v>
      </c>
      <c r="J126" s="70">
        <v>300</v>
      </c>
      <c r="K126" s="70">
        <v>100</v>
      </c>
      <c r="L126" s="70">
        <v>0</v>
      </c>
      <c r="M126" t="str">
        <f t="shared" si="1"/>
        <v>גהצן</v>
      </c>
      <c r="N126" s="70" t="s">
        <v>100</v>
      </c>
      <c r="R126" s="70" t="s">
        <v>1883</v>
      </c>
    </row>
    <row r="127" spans="1:18" x14ac:dyDescent="0.25">
      <c r="A127" s="70" t="s">
        <v>2281</v>
      </c>
      <c r="B127" s="70" t="s">
        <v>2282</v>
      </c>
      <c r="C127" s="70">
        <v>7</v>
      </c>
      <c r="D127" s="70">
        <v>122</v>
      </c>
      <c r="E127" s="70">
        <v>300</v>
      </c>
      <c r="F127" s="70">
        <v>300</v>
      </c>
      <c r="G127" s="70">
        <v>300</v>
      </c>
      <c r="H127" s="70">
        <v>500</v>
      </c>
      <c r="I127" s="70">
        <v>300</v>
      </c>
      <c r="J127" s="70">
        <v>300</v>
      </c>
      <c r="K127" s="70">
        <v>300</v>
      </c>
      <c r="L127" s="70">
        <v>300</v>
      </c>
      <c r="M127" t="str">
        <f t="shared" si="1"/>
        <v>גובה</v>
      </c>
      <c r="N127" s="70" t="s">
        <v>100</v>
      </c>
      <c r="R127" s="70" t="s">
        <v>1465</v>
      </c>
    </row>
    <row r="128" spans="1:18" x14ac:dyDescent="0.25">
      <c r="A128" s="70" t="s">
        <v>1470</v>
      </c>
      <c r="B128" s="70" t="s">
        <v>1471</v>
      </c>
      <c r="C128" s="70">
        <v>7</v>
      </c>
      <c r="D128" s="70">
        <v>123</v>
      </c>
      <c r="E128" s="70">
        <v>300</v>
      </c>
      <c r="F128" s="70">
        <v>300</v>
      </c>
      <c r="G128" s="70">
        <v>300</v>
      </c>
      <c r="H128" s="70">
        <v>500</v>
      </c>
      <c r="I128" s="70">
        <v>300</v>
      </c>
      <c r="J128" s="70">
        <v>300</v>
      </c>
      <c r="K128" s="70">
        <v>300</v>
      </c>
      <c r="L128" s="70">
        <v>0</v>
      </c>
      <c r="M128" t="str">
        <f t="shared" si="1"/>
        <v>גולש הרים</v>
      </c>
      <c r="N128" s="70" t="s">
        <v>100</v>
      </c>
      <c r="R128" s="70" t="s">
        <v>1467</v>
      </c>
    </row>
    <row r="129" spans="1:18" x14ac:dyDescent="0.25">
      <c r="A129" s="70">
        <v>2618</v>
      </c>
      <c r="B129" s="70" t="s">
        <v>617</v>
      </c>
      <c r="C129" s="70">
        <v>3</v>
      </c>
      <c r="D129" s="70">
        <v>124</v>
      </c>
      <c r="E129" s="70">
        <v>50</v>
      </c>
      <c r="F129" s="70">
        <v>50</v>
      </c>
      <c r="G129" s="70">
        <v>0</v>
      </c>
      <c r="H129" s="70">
        <v>0</v>
      </c>
      <c r="I129" s="70">
        <v>0</v>
      </c>
      <c r="J129" s="70">
        <v>300</v>
      </c>
      <c r="K129" s="70">
        <v>0</v>
      </c>
      <c r="L129" s="70">
        <v>0</v>
      </c>
      <c r="M129" t="str">
        <f t="shared" si="1"/>
        <v>גונז/עובד ארכיון</v>
      </c>
      <c r="N129" s="70" t="s">
        <v>100</v>
      </c>
      <c r="R129" s="70" t="s">
        <v>1469</v>
      </c>
    </row>
    <row r="130" spans="1:18" x14ac:dyDescent="0.25">
      <c r="A130" s="70">
        <v>1190</v>
      </c>
      <c r="B130" s="70" t="s">
        <v>261</v>
      </c>
      <c r="C130" s="70">
        <v>3</v>
      </c>
      <c r="D130" s="70">
        <v>125</v>
      </c>
      <c r="E130" s="70">
        <v>100</v>
      </c>
      <c r="F130" s="70">
        <v>100</v>
      </c>
      <c r="G130" s="70">
        <v>0</v>
      </c>
      <c r="H130" s="70">
        <v>100</v>
      </c>
      <c r="I130" s="70">
        <v>0</v>
      </c>
      <c r="J130" s="70">
        <v>300</v>
      </c>
      <c r="K130" s="70">
        <v>100</v>
      </c>
      <c r="L130" s="70">
        <v>0</v>
      </c>
      <c r="M130" t="str">
        <f t="shared" si="1"/>
        <v>גורס (אוסף וגורס נייר)</v>
      </c>
      <c r="N130" s="70" t="s">
        <v>100</v>
      </c>
      <c r="R130" s="70" t="s">
        <v>1750</v>
      </c>
    </row>
    <row r="131" spans="1:18" x14ac:dyDescent="0.25">
      <c r="A131" s="70" t="s">
        <v>1552</v>
      </c>
      <c r="B131" s="70" t="s">
        <v>1553</v>
      </c>
      <c r="C131" s="70">
        <v>1</v>
      </c>
      <c r="D131" s="70">
        <v>126</v>
      </c>
      <c r="E131" s="70">
        <v>0</v>
      </c>
      <c r="F131" s="70">
        <v>0</v>
      </c>
      <c r="G131" s="70">
        <v>0</v>
      </c>
      <c r="H131" s="70">
        <v>0</v>
      </c>
      <c r="I131" s="70">
        <v>0</v>
      </c>
      <c r="J131" s="70">
        <v>300</v>
      </c>
      <c r="K131" s="70">
        <v>0</v>
      </c>
      <c r="L131" s="70">
        <v>0</v>
      </c>
      <c r="M131" t="str">
        <f t="shared" si="1"/>
        <v>גזבר</v>
      </c>
      <c r="N131" s="70" t="s">
        <v>100</v>
      </c>
      <c r="R131" s="70" t="s">
        <v>1817</v>
      </c>
    </row>
    <row r="132" spans="1:18" x14ac:dyDescent="0.25">
      <c r="A132" s="70" t="s">
        <v>1978</v>
      </c>
      <c r="B132" s="70" t="s">
        <v>1979</v>
      </c>
      <c r="C132" s="70">
        <v>3</v>
      </c>
      <c r="D132" s="70">
        <v>127</v>
      </c>
      <c r="E132" s="70">
        <v>100</v>
      </c>
      <c r="F132" s="70">
        <v>100</v>
      </c>
      <c r="G132" s="70">
        <v>0</v>
      </c>
      <c r="H132" s="70">
        <v>0</v>
      </c>
      <c r="I132" s="70">
        <v>0</v>
      </c>
      <c r="J132" s="70">
        <v>300</v>
      </c>
      <c r="K132" s="70">
        <v>50</v>
      </c>
      <c r="L132" s="70">
        <v>0</v>
      </c>
      <c r="M132" t="str">
        <f t="shared" si="1"/>
        <v>גזרן הלבשה</v>
      </c>
      <c r="N132" s="70" t="s">
        <v>100</v>
      </c>
      <c r="R132" s="70" t="s">
        <v>689</v>
      </c>
    </row>
    <row r="133" spans="1:18" x14ac:dyDescent="0.25">
      <c r="A133" s="70" t="s">
        <v>2016</v>
      </c>
      <c r="B133" s="70" t="s">
        <v>2017</v>
      </c>
      <c r="C133" s="70">
        <v>3</v>
      </c>
      <c r="D133" s="70">
        <v>128</v>
      </c>
      <c r="E133" s="70">
        <v>100</v>
      </c>
      <c r="F133" s="70">
        <v>100</v>
      </c>
      <c r="G133" s="70">
        <v>0</v>
      </c>
      <c r="H133" s="70">
        <v>100</v>
      </c>
      <c r="I133" s="70">
        <v>0</v>
      </c>
      <c r="J133" s="70">
        <v>300</v>
      </c>
      <c r="K133" s="70">
        <v>100</v>
      </c>
      <c r="L133" s="70">
        <v>0</v>
      </c>
      <c r="M133" t="str">
        <f t="shared" si="1"/>
        <v>גזרן עור</v>
      </c>
      <c r="N133" s="70" t="s">
        <v>100</v>
      </c>
      <c r="R133" s="70" t="s">
        <v>2045</v>
      </c>
    </row>
    <row r="134" spans="1:18" x14ac:dyDescent="0.25">
      <c r="A134" s="70" t="s">
        <v>752</v>
      </c>
      <c r="B134" s="70" t="s">
        <v>753</v>
      </c>
      <c r="C134" s="70">
        <v>1</v>
      </c>
      <c r="D134" s="70">
        <v>129</v>
      </c>
      <c r="E134" s="70">
        <v>0</v>
      </c>
      <c r="F134" s="70">
        <v>0</v>
      </c>
      <c r="G134" s="70">
        <v>0</v>
      </c>
      <c r="H134" s="70">
        <v>0</v>
      </c>
      <c r="I134" s="70">
        <v>0</v>
      </c>
      <c r="J134" s="70">
        <v>300</v>
      </c>
      <c r="K134" s="70">
        <v>0</v>
      </c>
      <c r="L134" s="70">
        <v>0</v>
      </c>
      <c r="M134" t="str">
        <f t="shared" si="1"/>
        <v>גיאולוג</v>
      </c>
      <c r="N134" s="70" t="s">
        <v>100</v>
      </c>
      <c r="R134" s="70" t="s">
        <v>2103</v>
      </c>
    </row>
    <row r="135" spans="1:18" x14ac:dyDescent="0.25">
      <c r="A135" s="70">
        <v>2723</v>
      </c>
      <c r="B135" s="70" t="s">
        <v>2330</v>
      </c>
      <c r="C135" s="70">
        <v>1</v>
      </c>
      <c r="D135" s="70">
        <v>130</v>
      </c>
      <c r="E135" s="70">
        <v>50</v>
      </c>
      <c r="F135" s="70">
        <v>50</v>
      </c>
      <c r="G135" s="70">
        <v>0</v>
      </c>
      <c r="H135" s="70">
        <v>0</v>
      </c>
      <c r="I135" s="70">
        <v>0</v>
      </c>
      <c r="J135" s="70">
        <v>300</v>
      </c>
      <c r="K135" s="70">
        <v>50</v>
      </c>
      <c r="L135" s="70">
        <v>0</v>
      </c>
      <c r="M135" t="str">
        <f t="shared" ref="M135:M198" si="2">TRIM(B135)</f>
        <v>גיוס כספים</v>
      </c>
      <c r="N135" s="70" t="s">
        <v>100</v>
      </c>
      <c r="R135" s="70" t="s">
        <v>931</v>
      </c>
    </row>
    <row r="136" spans="1:18" x14ac:dyDescent="0.25">
      <c r="A136" s="70" t="s">
        <v>1882</v>
      </c>
      <c r="B136" s="70" t="s">
        <v>1883</v>
      </c>
      <c r="C136" s="70">
        <v>3</v>
      </c>
      <c r="D136" s="70">
        <v>131</v>
      </c>
      <c r="E136" s="70">
        <v>150</v>
      </c>
      <c r="F136" s="70">
        <v>150</v>
      </c>
      <c r="G136" s="70">
        <v>0</v>
      </c>
      <c r="H136" s="70">
        <v>200</v>
      </c>
      <c r="I136" s="70">
        <v>0</v>
      </c>
      <c r="J136" s="70">
        <v>300</v>
      </c>
      <c r="K136" s="70">
        <v>150</v>
      </c>
      <c r="L136" s="70">
        <v>0</v>
      </c>
      <c r="M136" t="str">
        <f t="shared" si="2"/>
        <v>גלווניזטור</v>
      </c>
      <c r="N136" s="70" t="s">
        <v>100</v>
      </c>
      <c r="R136" s="70" t="s">
        <v>543</v>
      </c>
    </row>
    <row r="137" spans="1:18" x14ac:dyDescent="0.25">
      <c r="A137" s="70" t="s">
        <v>1464</v>
      </c>
      <c r="B137" s="70" t="s">
        <v>1465</v>
      </c>
      <c r="C137" s="70">
        <v>7</v>
      </c>
      <c r="D137" s="70">
        <v>132</v>
      </c>
      <c r="E137" s="70">
        <v>300</v>
      </c>
      <c r="F137" s="70">
        <v>300</v>
      </c>
      <c r="G137" s="70">
        <v>0</v>
      </c>
      <c r="H137" s="70">
        <v>300</v>
      </c>
      <c r="I137" s="70">
        <v>300</v>
      </c>
      <c r="J137" s="70">
        <v>300</v>
      </c>
      <c r="K137" s="70">
        <v>300</v>
      </c>
      <c r="L137" s="70">
        <v>0</v>
      </c>
      <c r="M137" t="str">
        <f t="shared" si="2"/>
        <v>גלישה אוירית במועדון</v>
      </c>
      <c r="N137" s="70" t="s">
        <v>100</v>
      </c>
      <c r="R137" s="70" t="s">
        <v>1473</v>
      </c>
    </row>
    <row r="138" spans="1:18" x14ac:dyDescent="0.25">
      <c r="A138" s="70" t="s">
        <v>1466</v>
      </c>
      <c r="B138" s="70" t="s">
        <v>1467</v>
      </c>
      <c r="C138" s="70">
        <v>7</v>
      </c>
      <c r="D138" s="70">
        <v>133</v>
      </c>
      <c r="E138" s="70">
        <v>300</v>
      </c>
      <c r="F138" s="70">
        <v>300</v>
      </c>
      <c r="G138" s="70">
        <v>300</v>
      </c>
      <c r="H138" s="70">
        <v>300</v>
      </c>
      <c r="I138" s="70">
        <v>300</v>
      </c>
      <c r="J138" s="70">
        <v>300</v>
      </c>
      <c r="K138" s="70">
        <v>300</v>
      </c>
      <c r="L138" s="70">
        <v>0</v>
      </c>
      <c r="M138" t="str">
        <f t="shared" si="2"/>
        <v>גלישה אוירית פרטי</v>
      </c>
      <c r="N138" s="70" t="s">
        <v>100</v>
      </c>
      <c r="R138" s="70" t="s">
        <v>154</v>
      </c>
    </row>
    <row r="139" spans="1:18" x14ac:dyDescent="0.25">
      <c r="A139" s="70" t="s">
        <v>1468</v>
      </c>
      <c r="B139" s="70" t="s">
        <v>1469</v>
      </c>
      <c r="C139" s="70">
        <v>7</v>
      </c>
      <c r="D139" s="70">
        <v>134</v>
      </c>
      <c r="E139" s="70">
        <v>300</v>
      </c>
      <c r="F139" s="70">
        <v>300</v>
      </c>
      <c r="G139" s="70">
        <v>0</v>
      </c>
      <c r="H139" s="70">
        <v>100</v>
      </c>
      <c r="I139" s="70">
        <v>0</v>
      </c>
      <c r="J139" s="70">
        <v>300</v>
      </c>
      <c r="K139" s="70">
        <v>300</v>
      </c>
      <c r="L139" s="70">
        <v>0</v>
      </c>
      <c r="M139" t="str">
        <f t="shared" si="2"/>
        <v>גלשן רוח ימי</v>
      </c>
      <c r="N139" s="70" t="s">
        <v>100</v>
      </c>
      <c r="R139" s="70" t="s">
        <v>1684</v>
      </c>
    </row>
    <row r="140" spans="1:18" x14ac:dyDescent="0.25">
      <c r="A140" s="70" t="s">
        <v>1749</v>
      </c>
      <c r="B140" s="70" t="s">
        <v>1750</v>
      </c>
      <c r="C140" s="70">
        <v>1</v>
      </c>
      <c r="D140" s="70">
        <v>135</v>
      </c>
      <c r="E140" s="70">
        <v>0</v>
      </c>
      <c r="F140" s="70">
        <v>0</v>
      </c>
      <c r="G140" s="70">
        <v>0</v>
      </c>
      <c r="H140" s="70">
        <v>0</v>
      </c>
      <c r="I140" s="70">
        <v>0</v>
      </c>
      <c r="J140" s="70">
        <v>300</v>
      </c>
      <c r="K140" s="70">
        <v>0</v>
      </c>
      <c r="L140" s="70">
        <v>0</v>
      </c>
      <c r="M140" t="str">
        <f t="shared" si="2"/>
        <v>גמולוג</v>
      </c>
      <c r="N140" s="70" t="s">
        <v>100</v>
      </c>
      <c r="R140" s="70" t="s">
        <v>1299</v>
      </c>
    </row>
    <row r="141" spans="1:18" x14ac:dyDescent="0.25">
      <c r="A141" s="70" t="s">
        <v>1816</v>
      </c>
      <c r="B141" s="70" t="s">
        <v>1817</v>
      </c>
      <c r="C141" s="70">
        <v>1</v>
      </c>
      <c r="D141" s="70">
        <v>136</v>
      </c>
      <c r="E141" s="70">
        <v>0</v>
      </c>
      <c r="F141" s="70">
        <v>0</v>
      </c>
      <c r="G141" s="70">
        <v>0</v>
      </c>
      <c r="H141" s="70">
        <v>0</v>
      </c>
      <c r="I141" s="70">
        <v>0</v>
      </c>
      <c r="J141" s="70">
        <v>300</v>
      </c>
      <c r="K141" s="70">
        <v>0</v>
      </c>
      <c r="L141" s="70">
        <v>0</v>
      </c>
      <c r="M141" t="str">
        <f t="shared" si="2"/>
        <v>גנטיקאי/גנטיקאית</v>
      </c>
      <c r="N141" s="70" t="s">
        <v>100</v>
      </c>
      <c r="R141" s="70" t="s">
        <v>524</v>
      </c>
    </row>
    <row r="142" spans="1:18" x14ac:dyDescent="0.25">
      <c r="A142" s="70" t="s">
        <v>688</v>
      </c>
      <c r="B142" s="70" t="s">
        <v>689</v>
      </c>
      <c r="C142" s="70">
        <v>1</v>
      </c>
      <c r="D142" s="70">
        <v>137</v>
      </c>
      <c r="E142" s="70">
        <v>0</v>
      </c>
      <c r="F142" s="70">
        <v>0</v>
      </c>
      <c r="G142" s="70">
        <v>0</v>
      </c>
      <c r="H142" s="70">
        <v>0</v>
      </c>
      <c r="I142" s="70">
        <v>0</v>
      </c>
      <c r="J142" s="70">
        <v>300</v>
      </c>
      <c r="K142" s="70">
        <v>0</v>
      </c>
      <c r="L142" s="70">
        <v>0</v>
      </c>
      <c r="M142" t="str">
        <f t="shared" si="2"/>
        <v>גנן/גננת (לגיל הרך)</v>
      </c>
      <c r="N142" s="70" t="s">
        <v>100</v>
      </c>
      <c r="R142" s="70" t="s">
        <v>1251</v>
      </c>
    </row>
    <row r="143" spans="1:18" x14ac:dyDescent="0.25">
      <c r="A143" s="70" t="s">
        <v>2044</v>
      </c>
      <c r="B143" s="70" t="s">
        <v>2045</v>
      </c>
      <c r="C143" s="70">
        <v>3</v>
      </c>
      <c r="D143" s="70">
        <v>138</v>
      </c>
      <c r="E143" s="70">
        <v>150</v>
      </c>
      <c r="F143" s="70">
        <v>150</v>
      </c>
      <c r="G143" s="70">
        <v>0</v>
      </c>
      <c r="H143" s="70">
        <v>200</v>
      </c>
      <c r="I143" s="70">
        <v>0</v>
      </c>
      <c r="J143" s="70">
        <v>300</v>
      </c>
      <c r="K143" s="70">
        <v>150</v>
      </c>
      <c r="L143" s="70">
        <v>0</v>
      </c>
      <c r="M143" t="str">
        <f t="shared" si="2"/>
        <v>גפר צמיגים</v>
      </c>
      <c r="N143" s="70" t="s">
        <v>100</v>
      </c>
      <c r="R143" s="70" t="s">
        <v>1785</v>
      </c>
    </row>
    <row r="144" spans="1:18" x14ac:dyDescent="0.25">
      <c r="A144" s="70" t="s">
        <v>2102</v>
      </c>
      <c r="B144" s="70" t="s">
        <v>2103</v>
      </c>
      <c r="C144" s="70">
        <v>1</v>
      </c>
      <c r="D144" s="70">
        <v>139</v>
      </c>
      <c r="E144" s="70">
        <v>0</v>
      </c>
      <c r="F144" s="70">
        <v>0</v>
      </c>
      <c r="G144" s="70">
        <v>0</v>
      </c>
      <c r="H144" s="70">
        <v>0</v>
      </c>
      <c r="I144" s="70">
        <v>0</v>
      </c>
      <c r="J144" s="70">
        <v>300</v>
      </c>
      <c r="K144" s="70">
        <v>0</v>
      </c>
      <c r="L144" s="70">
        <v>0</v>
      </c>
      <c r="M144" t="str">
        <f t="shared" si="2"/>
        <v>גרפולוג/גרפולוגית</v>
      </c>
      <c r="N144" s="70" t="s">
        <v>100</v>
      </c>
      <c r="R144" s="70" t="s">
        <v>962</v>
      </c>
    </row>
    <row r="145" spans="1:18" x14ac:dyDescent="0.25">
      <c r="A145" s="70" t="s">
        <v>930</v>
      </c>
      <c r="B145" s="70" t="s">
        <v>931</v>
      </c>
      <c r="C145" s="70">
        <v>1</v>
      </c>
      <c r="D145" s="70">
        <v>140</v>
      </c>
      <c r="E145" s="70">
        <v>0</v>
      </c>
      <c r="F145" s="70">
        <v>0</v>
      </c>
      <c r="G145" s="70">
        <v>0</v>
      </c>
      <c r="H145" s="70">
        <v>0</v>
      </c>
      <c r="I145" s="70">
        <v>0</v>
      </c>
      <c r="J145" s="70">
        <v>300</v>
      </c>
      <c r="K145" s="70">
        <v>0</v>
      </c>
      <c r="L145" s="70">
        <v>0</v>
      </c>
      <c r="M145" t="str">
        <f t="shared" si="2"/>
        <v>גרפיקאי</v>
      </c>
      <c r="N145" s="70" t="s">
        <v>100</v>
      </c>
      <c r="R145" s="70" t="s">
        <v>1762</v>
      </c>
    </row>
    <row r="146" spans="1:18" x14ac:dyDescent="0.25">
      <c r="A146" s="70">
        <v>2539</v>
      </c>
      <c r="B146" s="70" t="s">
        <v>543</v>
      </c>
      <c r="C146" s="70">
        <v>8</v>
      </c>
      <c r="D146" s="70">
        <v>141</v>
      </c>
      <c r="E146" s="70">
        <v>0</v>
      </c>
      <c r="F146" s="70">
        <v>0</v>
      </c>
      <c r="G146" s="70">
        <v>2</v>
      </c>
      <c r="H146" s="70">
        <v>0</v>
      </c>
      <c r="I146" s="70">
        <v>0</v>
      </c>
      <c r="J146" s="70">
        <v>300</v>
      </c>
      <c r="K146" s="70">
        <v>0</v>
      </c>
      <c r="L146" s="70">
        <v>0</v>
      </c>
      <c r="M146" t="str">
        <f t="shared" si="2"/>
        <v>גשש ( בצבא )</v>
      </c>
      <c r="N146" s="70" t="s">
        <v>100</v>
      </c>
      <c r="R146" s="70" t="s">
        <v>885</v>
      </c>
    </row>
    <row r="147" spans="1:18" x14ac:dyDescent="0.25">
      <c r="A147" s="70" t="s">
        <v>1472</v>
      </c>
      <c r="B147" s="70" t="s">
        <v>1473</v>
      </c>
      <c r="C147" s="70">
        <v>7</v>
      </c>
      <c r="D147" s="70">
        <v>142</v>
      </c>
      <c r="E147" s="70">
        <v>300</v>
      </c>
      <c r="F147" s="70">
        <v>300</v>
      </c>
      <c r="G147" s="70">
        <v>300</v>
      </c>
      <c r="H147" s="70">
        <v>300</v>
      </c>
      <c r="I147" s="70">
        <v>300</v>
      </c>
      <c r="J147" s="70">
        <v>300</v>
      </c>
      <c r="K147" s="70">
        <v>300</v>
      </c>
      <c r="L147" s="70">
        <v>0</v>
      </c>
      <c r="M147" t="str">
        <f t="shared" si="2"/>
        <v>דאיה תחביב</v>
      </c>
      <c r="N147" s="70" t="s">
        <v>100</v>
      </c>
      <c r="R147" s="70" t="s">
        <v>1680</v>
      </c>
    </row>
    <row r="148" spans="1:18" x14ac:dyDescent="0.25">
      <c r="A148" s="70">
        <v>1050</v>
      </c>
      <c r="B148" s="70" t="s">
        <v>154</v>
      </c>
      <c r="C148" s="70">
        <v>1</v>
      </c>
      <c r="D148" s="70">
        <v>143</v>
      </c>
      <c r="E148" s="70">
        <v>0</v>
      </c>
      <c r="F148" s="70">
        <v>0</v>
      </c>
      <c r="G148" s="70">
        <v>0</v>
      </c>
      <c r="H148" s="70">
        <v>0</v>
      </c>
      <c r="I148" s="70">
        <v>0</v>
      </c>
      <c r="J148" s="70">
        <v>300</v>
      </c>
      <c r="K148" s="70">
        <v>0</v>
      </c>
      <c r="L148" s="70">
        <v>0</v>
      </c>
      <c r="M148" t="str">
        <f t="shared" si="2"/>
        <v>דובר/דוברת</v>
      </c>
      <c r="N148" s="70" t="s">
        <v>100</v>
      </c>
      <c r="R148" s="70" t="s">
        <v>713</v>
      </c>
    </row>
    <row r="149" spans="1:18" x14ac:dyDescent="0.25">
      <c r="A149" s="70" t="s">
        <v>1683</v>
      </c>
      <c r="B149" s="70" t="s">
        <v>1684</v>
      </c>
      <c r="C149" s="70">
        <v>7</v>
      </c>
      <c r="D149" s="70">
        <v>144</v>
      </c>
      <c r="E149" s="70">
        <v>300</v>
      </c>
      <c r="F149" s="70">
        <v>300</v>
      </c>
      <c r="G149" s="70">
        <v>0</v>
      </c>
      <c r="H149" s="70">
        <v>0</v>
      </c>
      <c r="I149" s="70">
        <v>0</v>
      </c>
      <c r="J149" s="70">
        <v>300</v>
      </c>
      <c r="K149" s="70">
        <v>300</v>
      </c>
      <c r="L149" s="70">
        <v>0</v>
      </c>
      <c r="M149" t="str">
        <f t="shared" si="2"/>
        <v>דוגמן/דוגמנית</v>
      </c>
      <c r="N149" s="70" t="s">
        <v>100</v>
      </c>
      <c r="R149" s="70" t="s">
        <v>1307</v>
      </c>
    </row>
    <row r="150" spans="1:18" x14ac:dyDescent="0.25">
      <c r="A150" s="70" t="s">
        <v>1298</v>
      </c>
      <c r="B150" s="70" t="s">
        <v>1299</v>
      </c>
      <c r="C150" s="70">
        <v>3</v>
      </c>
      <c r="D150" s="70">
        <v>145</v>
      </c>
      <c r="E150" s="70">
        <v>50</v>
      </c>
      <c r="F150" s="70">
        <v>50</v>
      </c>
      <c r="G150" s="70">
        <v>0</v>
      </c>
      <c r="H150" s="70">
        <v>0</v>
      </c>
      <c r="I150" s="70">
        <v>0</v>
      </c>
      <c r="J150" s="70">
        <v>300</v>
      </c>
      <c r="K150" s="70">
        <v>50</v>
      </c>
      <c r="L150" s="70">
        <v>0</v>
      </c>
      <c r="M150" t="str">
        <f t="shared" si="2"/>
        <v>דוור</v>
      </c>
      <c r="N150" s="70" t="s">
        <v>100</v>
      </c>
      <c r="R150" s="70" t="s">
        <v>1688</v>
      </c>
    </row>
    <row r="151" spans="1:18" x14ac:dyDescent="0.25">
      <c r="A151" s="70">
        <v>2520</v>
      </c>
      <c r="B151" s="70" t="s">
        <v>524</v>
      </c>
      <c r="C151" s="70">
        <v>3</v>
      </c>
      <c r="D151" s="70">
        <v>146</v>
      </c>
      <c r="E151" s="70">
        <v>0</v>
      </c>
      <c r="F151" s="70">
        <v>0</v>
      </c>
      <c r="G151" s="70">
        <v>0</v>
      </c>
      <c r="H151" s="70">
        <v>0</v>
      </c>
      <c r="I151" s="70">
        <v>0</v>
      </c>
      <c r="J151" s="70">
        <v>300</v>
      </c>
      <c r="K151" s="70">
        <v>0</v>
      </c>
      <c r="L151" s="70">
        <v>0</v>
      </c>
      <c r="M151" t="str">
        <f t="shared" si="2"/>
        <v>דולה</v>
      </c>
      <c r="N151" s="70" t="s">
        <v>100</v>
      </c>
      <c r="R151" s="70" t="s">
        <v>1074</v>
      </c>
    </row>
    <row r="152" spans="1:18" x14ac:dyDescent="0.25">
      <c r="A152" s="70" t="s">
        <v>1250</v>
      </c>
      <c r="B152" s="70" t="s">
        <v>1251</v>
      </c>
      <c r="C152" s="70">
        <v>1</v>
      </c>
      <c r="D152" s="70">
        <v>147</v>
      </c>
      <c r="E152" s="70">
        <v>0</v>
      </c>
      <c r="F152" s="70">
        <v>0</v>
      </c>
      <c r="G152" s="70">
        <v>0</v>
      </c>
      <c r="H152" s="70">
        <v>0</v>
      </c>
      <c r="I152" s="70">
        <v>0</v>
      </c>
      <c r="J152" s="70">
        <v>300</v>
      </c>
      <c r="K152" s="70">
        <v>0</v>
      </c>
      <c r="L152" s="70">
        <v>0</v>
      </c>
      <c r="M152" t="str">
        <f t="shared" si="2"/>
        <v>דוקומנטר/דוקומנטרית -תיעוד טכני</v>
      </c>
      <c r="N152" s="70" t="s">
        <v>100</v>
      </c>
      <c r="R152" s="70" t="s">
        <v>1239</v>
      </c>
    </row>
    <row r="153" spans="1:18" x14ac:dyDescent="0.25">
      <c r="A153" s="70" t="s">
        <v>1784</v>
      </c>
      <c r="B153" s="70" t="s">
        <v>1785</v>
      </c>
      <c r="C153" s="70">
        <v>1</v>
      </c>
      <c r="D153" s="70">
        <v>148</v>
      </c>
      <c r="E153" s="70">
        <v>0</v>
      </c>
      <c r="F153" s="70">
        <v>0</v>
      </c>
      <c r="G153" s="70">
        <v>0</v>
      </c>
      <c r="H153" s="70">
        <v>0</v>
      </c>
      <c r="I153" s="70">
        <v>0</v>
      </c>
      <c r="J153" s="70">
        <v>300</v>
      </c>
      <c r="K153" s="70">
        <v>0</v>
      </c>
      <c r="L153" s="70">
        <v>0</v>
      </c>
      <c r="M153" t="str">
        <f t="shared" si="2"/>
        <v>דוקומנטר/דוקומנטרית</v>
      </c>
      <c r="N153" s="70" t="s">
        <v>100</v>
      </c>
      <c r="R153" s="70" t="s">
        <v>887</v>
      </c>
    </row>
    <row r="154" spans="1:18" x14ac:dyDescent="0.25">
      <c r="A154" s="70" t="s">
        <v>961</v>
      </c>
      <c r="B154" s="70" t="s">
        <v>962</v>
      </c>
      <c r="C154" s="70">
        <v>1</v>
      </c>
      <c r="D154" s="70">
        <v>149</v>
      </c>
      <c r="E154" s="70">
        <v>0</v>
      </c>
      <c r="F154" s="70">
        <v>0</v>
      </c>
      <c r="G154" s="70">
        <v>0</v>
      </c>
      <c r="H154" s="70">
        <v>0</v>
      </c>
      <c r="I154" s="70">
        <v>0</v>
      </c>
      <c r="J154" s="70">
        <v>300</v>
      </c>
      <c r="K154" s="70">
        <v>0</v>
      </c>
      <c r="L154" s="70">
        <v>0</v>
      </c>
      <c r="M154" t="str">
        <f t="shared" si="2"/>
        <v>דיאטנית</v>
      </c>
      <c r="N154" s="70" t="s">
        <v>100</v>
      </c>
      <c r="R154" s="70" t="s">
        <v>515</v>
      </c>
    </row>
    <row r="155" spans="1:18" x14ac:dyDescent="0.25">
      <c r="A155" s="70" t="s">
        <v>1761</v>
      </c>
      <c r="B155" s="70" t="s">
        <v>1762</v>
      </c>
      <c r="C155" s="70">
        <v>7</v>
      </c>
      <c r="D155" s="70">
        <v>150</v>
      </c>
      <c r="E155" s="70">
        <v>300</v>
      </c>
      <c r="F155" s="70">
        <v>300</v>
      </c>
      <c r="G155" s="70">
        <v>300</v>
      </c>
      <c r="H155" s="70">
        <v>500</v>
      </c>
      <c r="I155" s="70">
        <v>300</v>
      </c>
      <c r="J155" s="70">
        <v>300</v>
      </c>
      <c r="K155" s="70">
        <v>300</v>
      </c>
      <c r="L155" s="70">
        <v>0</v>
      </c>
      <c r="M155" t="str">
        <f t="shared" si="2"/>
        <v>דייג בים</v>
      </c>
      <c r="N155" s="70" t="s">
        <v>100</v>
      </c>
      <c r="R155" s="70" t="s">
        <v>592</v>
      </c>
    </row>
    <row r="156" spans="1:18" x14ac:dyDescent="0.25">
      <c r="A156" s="70" t="s">
        <v>884</v>
      </c>
      <c r="B156" s="70" t="s">
        <v>885</v>
      </c>
      <c r="C156" s="70">
        <v>3</v>
      </c>
      <c r="D156" s="70">
        <v>151</v>
      </c>
      <c r="E156" s="70">
        <v>50</v>
      </c>
      <c r="F156" s="70">
        <v>50</v>
      </c>
      <c r="G156" s="70">
        <v>0</v>
      </c>
      <c r="H156" s="70">
        <v>100</v>
      </c>
      <c r="I156" s="70">
        <v>0</v>
      </c>
      <c r="J156" s="70">
        <v>300</v>
      </c>
      <c r="K156" s="70">
        <v>50</v>
      </c>
      <c r="L156" s="70">
        <v>0</v>
      </c>
      <c r="M156" t="str">
        <f t="shared" si="2"/>
        <v>דייג בריכות</v>
      </c>
      <c r="N156" s="70" t="s">
        <v>100</v>
      </c>
      <c r="R156" s="70" t="s">
        <v>976</v>
      </c>
    </row>
    <row r="157" spans="1:18" x14ac:dyDescent="0.25">
      <c r="A157" s="70" t="s">
        <v>1679</v>
      </c>
      <c r="B157" s="70" t="s">
        <v>1680</v>
      </c>
      <c r="C157" s="70">
        <v>7</v>
      </c>
      <c r="D157" s="70">
        <v>152</v>
      </c>
      <c r="E157" s="70">
        <v>300</v>
      </c>
      <c r="F157" s="70">
        <v>300</v>
      </c>
      <c r="G157" s="70">
        <v>300</v>
      </c>
      <c r="H157" s="70">
        <v>300</v>
      </c>
      <c r="I157" s="70">
        <v>300</v>
      </c>
      <c r="J157" s="70">
        <v>300</v>
      </c>
      <c r="K157" s="70">
        <v>300</v>
      </c>
      <c r="L157" s="70">
        <v>0</v>
      </c>
      <c r="M157" t="str">
        <f t="shared" si="2"/>
        <v>דייל אויר</v>
      </c>
      <c r="N157" s="70" t="s">
        <v>100</v>
      </c>
      <c r="R157" s="70" t="s">
        <v>1481</v>
      </c>
    </row>
    <row r="158" spans="1:18" x14ac:dyDescent="0.25">
      <c r="A158" s="70" t="s">
        <v>712</v>
      </c>
      <c r="B158" s="70" t="s">
        <v>713</v>
      </c>
      <c r="C158" s="70">
        <v>3</v>
      </c>
      <c r="D158" s="70">
        <v>153</v>
      </c>
      <c r="E158" s="70">
        <v>0</v>
      </c>
      <c r="F158" s="70">
        <v>0</v>
      </c>
      <c r="G158" s="70">
        <v>0</v>
      </c>
      <c r="H158" s="70">
        <v>0</v>
      </c>
      <c r="I158" s="70">
        <v>0</v>
      </c>
      <c r="J158" s="70">
        <v>300</v>
      </c>
      <c r="K158" s="70">
        <v>0</v>
      </c>
      <c r="L158" s="70">
        <v>0</v>
      </c>
      <c r="M158" t="str">
        <f t="shared" si="2"/>
        <v>דייל/דיילת יופי</v>
      </c>
      <c r="N158" s="70" t="s">
        <v>100</v>
      </c>
      <c r="R158" s="70" t="s">
        <v>1483</v>
      </c>
    </row>
    <row r="159" spans="1:18" x14ac:dyDescent="0.25">
      <c r="A159" s="70" t="s">
        <v>1306</v>
      </c>
      <c r="B159" s="70" t="s">
        <v>1307</v>
      </c>
      <c r="C159" s="70">
        <v>3</v>
      </c>
      <c r="D159" s="70">
        <v>154</v>
      </c>
      <c r="E159" s="70">
        <v>0</v>
      </c>
      <c r="F159" s="70">
        <v>0</v>
      </c>
      <c r="G159" s="70">
        <v>0</v>
      </c>
      <c r="H159" s="70">
        <v>0</v>
      </c>
      <c r="I159" s="70">
        <v>0</v>
      </c>
      <c r="J159" s="70">
        <v>300</v>
      </c>
      <c r="K159" s="70">
        <v>0</v>
      </c>
      <c r="L159" s="70">
        <v>0</v>
      </c>
      <c r="M159" t="str">
        <f t="shared" si="2"/>
        <v>דייל/דיילת מכירות</v>
      </c>
      <c r="N159" s="70" t="s">
        <v>100</v>
      </c>
      <c r="R159" s="70" t="s">
        <v>1651</v>
      </c>
    </row>
    <row r="160" spans="1:18" x14ac:dyDescent="0.25">
      <c r="A160" s="70" t="s">
        <v>1687</v>
      </c>
      <c r="B160" s="70" t="s">
        <v>1688</v>
      </c>
      <c r="C160" s="70">
        <v>2</v>
      </c>
      <c r="D160" s="70">
        <v>155</v>
      </c>
      <c r="E160" s="70">
        <v>0</v>
      </c>
      <c r="F160" s="70">
        <v>0</v>
      </c>
      <c r="G160" s="70">
        <v>0</v>
      </c>
      <c r="H160" s="70">
        <v>0</v>
      </c>
      <c r="I160" s="70">
        <v>0</v>
      </c>
      <c r="J160" s="70">
        <v>300</v>
      </c>
      <c r="K160" s="70">
        <v>0</v>
      </c>
      <c r="L160" s="70">
        <v>0</v>
      </c>
      <c r="M160" t="str">
        <f t="shared" si="2"/>
        <v>דייל/דיילת קרקע</v>
      </c>
      <c r="N160" s="70" t="s">
        <v>100</v>
      </c>
      <c r="R160" s="70" t="s">
        <v>1485</v>
      </c>
    </row>
    <row r="161" spans="1:18" x14ac:dyDescent="0.25">
      <c r="A161" s="70" t="s">
        <v>1073</v>
      </c>
      <c r="B161" s="70" t="s">
        <v>1074</v>
      </c>
      <c r="C161" s="70">
        <v>7</v>
      </c>
      <c r="D161" s="70">
        <v>156</v>
      </c>
      <c r="E161" s="70">
        <v>300</v>
      </c>
      <c r="F161" s="70">
        <v>300</v>
      </c>
      <c r="G161" s="70">
        <v>300</v>
      </c>
      <c r="H161" s="70">
        <v>500</v>
      </c>
      <c r="I161" s="70">
        <v>300</v>
      </c>
      <c r="J161" s="70">
        <v>300</v>
      </c>
      <c r="K161" s="70">
        <v>300</v>
      </c>
      <c r="L161" s="70">
        <v>0</v>
      </c>
      <c r="M161" t="str">
        <f t="shared" si="2"/>
        <v>דיפלומט/דיפלומטית</v>
      </c>
      <c r="N161" s="70" t="s">
        <v>100</v>
      </c>
      <c r="R161" s="70" t="s">
        <v>1487</v>
      </c>
    </row>
    <row r="162" spans="1:18" x14ac:dyDescent="0.25">
      <c r="A162" s="70" t="s">
        <v>1238</v>
      </c>
      <c r="B162" s="70" t="s">
        <v>1239</v>
      </c>
      <c r="C162" s="70">
        <v>3</v>
      </c>
      <c r="D162" s="70">
        <v>157</v>
      </c>
      <c r="E162" s="70">
        <v>50</v>
      </c>
      <c r="F162" s="70">
        <v>50</v>
      </c>
      <c r="G162" s="70">
        <v>0</v>
      </c>
      <c r="H162" s="70">
        <v>100</v>
      </c>
      <c r="I162" s="70">
        <v>0</v>
      </c>
      <c r="J162" s="70">
        <v>300</v>
      </c>
      <c r="K162" s="70">
        <v>50</v>
      </c>
      <c r="L162" s="70">
        <v>0</v>
      </c>
      <c r="M162" t="str">
        <f t="shared" si="2"/>
        <v>דפס</v>
      </c>
      <c r="N162" s="70" t="s">
        <v>100</v>
      </c>
      <c r="R162" s="70" t="s">
        <v>1479</v>
      </c>
    </row>
    <row r="163" spans="1:18" x14ac:dyDescent="0.25">
      <c r="A163" s="70" t="s">
        <v>886</v>
      </c>
      <c r="B163" s="70" t="s">
        <v>887</v>
      </c>
      <c r="C163" s="70">
        <v>1</v>
      </c>
      <c r="D163" s="70">
        <v>158</v>
      </c>
      <c r="E163" s="70">
        <v>0</v>
      </c>
      <c r="F163" s="70">
        <v>0</v>
      </c>
      <c r="G163" s="70">
        <v>0</v>
      </c>
      <c r="H163" s="70">
        <v>0</v>
      </c>
      <c r="I163" s="70">
        <v>0</v>
      </c>
      <c r="J163" s="70">
        <v>300</v>
      </c>
      <c r="K163" s="70">
        <v>0</v>
      </c>
      <c r="L163" s="70">
        <v>0</v>
      </c>
      <c r="M163" t="str">
        <f t="shared" si="2"/>
        <v>דקורטור</v>
      </c>
      <c r="N163" s="70" t="s">
        <v>100</v>
      </c>
      <c r="R163" s="70" t="s">
        <v>1219</v>
      </c>
    </row>
    <row r="164" spans="1:18" x14ac:dyDescent="0.25">
      <c r="A164" s="70">
        <v>2511</v>
      </c>
      <c r="B164" s="70" t="s">
        <v>515</v>
      </c>
      <c r="C164" s="70">
        <v>7</v>
      </c>
      <c r="D164" s="70">
        <v>159</v>
      </c>
      <c r="E164" s="70">
        <v>300</v>
      </c>
      <c r="F164" s="70">
        <v>300</v>
      </c>
      <c r="G164" s="70">
        <v>0</v>
      </c>
      <c r="H164" s="70">
        <v>300</v>
      </c>
      <c r="I164" s="70">
        <v>300</v>
      </c>
      <c r="J164" s="70">
        <v>300</v>
      </c>
      <c r="K164" s="70">
        <v>300</v>
      </c>
      <c r="L164" s="70">
        <v>300</v>
      </c>
      <c r="M164" t="str">
        <f t="shared" si="2"/>
        <v>הגאי סירת נתב</v>
      </c>
      <c r="N164" s="70" t="s">
        <v>100</v>
      </c>
      <c r="R164" s="70" t="s">
        <v>1295</v>
      </c>
    </row>
    <row r="165" spans="1:18" x14ac:dyDescent="0.25">
      <c r="A165" s="70">
        <v>2592</v>
      </c>
      <c r="B165" s="70" t="s">
        <v>592</v>
      </c>
      <c r="C165" s="70">
        <v>1</v>
      </c>
      <c r="D165" s="70">
        <v>160</v>
      </c>
      <c r="E165" s="70">
        <v>0</v>
      </c>
      <c r="F165" s="70">
        <v>0</v>
      </c>
      <c r="G165" s="70">
        <v>0</v>
      </c>
      <c r="H165" s="70">
        <v>0</v>
      </c>
      <c r="I165" s="70">
        <v>0</v>
      </c>
      <c r="J165" s="70">
        <v>300</v>
      </c>
      <c r="K165" s="70">
        <v>0</v>
      </c>
      <c r="L165" s="70">
        <v>0</v>
      </c>
      <c r="M165" t="str">
        <f t="shared" si="2"/>
        <v>היסטוריון</v>
      </c>
      <c r="N165" s="70" t="s">
        <v>100</v>
      </c>
      <c r="R165" s="70" t="s">
        <v>1303</v>
      </c>
    </row>
    <row r="166" spans="1:18" x14ac:dyDescent="0.25">
      <c r="A166" s="70" t="s">
        <v>975</v>
      </c>
      <c r="B166" s="70" t="s">
        <v>976</v>
      </c>
      <c r="C166" s="70">
        <v>1</v>
      </c>
      <c r="D166" s="70">
        <v>161</v>
      </c>
      <c r="E166" s="70">
        <v>0</v>
      </c>
      <c r="F166" s="70">
        <v>0</v>
      </c>
      <c r="G166" s="70">
        <v>0</v>
      </c>
      <c r="H166" s="70">
        <v>0</v>
      </c>
      <c r="I166" s="70">
        <v>0</v>
      </c>
      <c r="J166" s="70">
        <v>300</v>
      </c>
      <c r="K166" s="70">
        <v>0</v>
      </c>
      <c r="L166" s="70">
        <v>0</v>
      </c>
      <c r="M166" t="str">
        <f t="shared" si="2"/>
        <v>הנדסאי ארכיטקטורה</v>
      </c>
      <c r="N166" s="70" t="s">
        <v>100</v>
      </c>
      <c r="R166" s="70" t="s">
        <v>1477</v>
      </c>
    </row>
    <row r="167" spans="1:18" x14ac:dyDescent="0.25">
      <c r="A167" s="70" t="s">
        <v>1480</v>
      </c>
      <c r="B167" s="70" t="s">
        <v>1481</v>
      </c>
      <c r="C167" s="70">
        <v>1</v>
      </c>
      <c r="D167" s="70">
        <v>162</v>
      </c>
      <c r="E167" s="70">
        <v>0</v>
      </c>
      <c r="F167" s="70">
        <v>0</v>
      </c>
      <c r="G167" s="70">
        <v>0</v>
      </c>
      <c r="H167" s="70">
        <v>0</v>
      </c>
      <c r="I167" s="70">
        <v>0</v>
      </c>
      <c r="J167" s="70">
        <v>300</v>
      </c>
      <c r="K167" s="70">
        <v>0</v>
      </c>
      <c r="L167" s="70">
        <v>0</v>
      </c>
      <c r="M167" t="str">
        <f t="shared" si="2"/>
        <v>הנדסאי בנין (במשרד)</v>
      </c>
      <c r="N167" s="70" t="s">
        <v>100</v>
      </c>
      <c r="R167" s="70" t="s">
        <v>605</v>
      </c>
    </row>
    <row r="168" spans="1:18" x14ac:dyDescent="0.25">
      <c r="A168" s="70" t="s">
        <v>1482</v>
      </c>
      <c r="B168" s="70" t="s">
        <v>1483</v>
      </c>
      <c r="C168" s="70">
        <v>2</v>
      </c>
      <c r="D168" s="70">
        <v>163</v>
      </c>
      <c r="E168" s="70">
        <v>0</v>
      </c>
      <c r="F168" s="70">
        <v>0</v>
      </c>
      <c r="G168" s="70">
        <v>0</v>
      </c>
      <c r="H168" s="70">
        <v>0</v>
      </c>
      <c r="I168" s="70">
        <v>0</v>
      </c>
      <c r="J168" s="70">
        <v>300</v>
      </c>
      <c r="K168" s="70">
        <v>0</v>
      </c>
      <c r="L168" s="70">
        <v>0</v>
      </c>
      <c r="M168" t="str">
        <f t="shared" si="2"/>
        <v>הנדסאי בנין (בשטח)</v>
      </c>
      <c r="N168" s="70" t="s">
        <v>100</v>
      </c>
      <c r="R168" s="70" t="s">
        <v>345</v>
      </c>
    </row>
    <row r="169" spans="1:18" x14ac:dyDescent="0.25">
      <c r="A169" s="70" t="s">
        <v>1650</v>
      </c>
      <c r="B169" s="70" t="s">
        <v>1651</v>
      </c>
      <c r="C169" s="70">
        <v>1</v>
      </c>
      <c r="D169" s="70">
        <v>164</v>
      </c>
      <c r="E169" s="70">
        <v>0</v>
      </c>
      <c r="F169" s="70">
        <v>0</v>
      </c>
      <c r="G169" s="70">
        <v>0</v>
      </c>
      <c r="H169" s="70">
        <v>0</v>
      </c>
      <c r="I169" s="70">
        <v>0</v>
      </c>
      <c r="J169" s="70">
        <v>300</v>
      </c>
      <c r="K169" s="70">
        <v>0</v>
      </c>
      <c r="L169" s="70">
        <v>0</v>
      </c>
      <c r="M169" t="str">
        <f t="shared" si="2"/>
        <v>הנדסאי דפוס</v>
      </c>
      <c r="N169" s="70" t="s">
        <v>100</v>
      </c>
      <c r="R169" s="70" t="s">
        <v>113</v>
      </c>
    </row>
    <row r="170" spans="1:18" x14ac:dyDescent="0.25">
      <c r="A170" s="70" t="s">
        <v>1484</v>
      </c>
      <c r="B170" s="70" t="s">
        <v>1485</v>
      </c>
      <c r="C170" s="70">
        <v>1</v>
      </c>
      <c r="D170" s="70">
        <v>165</v>
      </c>
      <c r="E170" s="70">
        <v>0</v>
      </c>
      <c r="F170" s="70">
        <v>0</v>
      </c>
      <c r="G170" s="70">
        <v>0</v>
      </c>
      <c r="H170" s="70">
        <v>0</v>
      </c>
      <c r="I170" s="70">
        <v>0</v>
      </c>
      <c r="J170" s="70">
        <v>300</v>
      </c>
      <c r="K170" s="70">
        <v>0</v>
      </c>
      <c r="L170" s="70">
        <v>0</v>
      </c>
      <c r="M170" t="str">
        <f t="shared" si="2"/>
        <v>הנדסאי חשמל (במשרד)</v>
      </c>
      <c r="N170" s="70" t="s">
        <v>100</v>
      </c>
      <c r="R170" s="70" t="s">
        <v>1475</v>
      </c>
    </row>
    <row r="171" spans="1:18" x14ac:dyDescent="0.25">
      <c r="A171" s="70" t="s">
        <v>1486</v>
      </c>
      <c r="B171" s="70" t="s">
        <v>1487</v>
      </c>
      <c r="C171" s="70">
        <v>2</v>
      </c>
      <c r="D171" s="70">
        <v>166</v>
      </c>
      <c r="E171" s="70">
        <v>50</v>
      </c>
      <c r="F171" s="70">
        <v>50</v>
      </c>
      <c r="G171" s="70">
        <v>0</v>
      </c>
      <c r="H171" s="70">
        <v>0</v>
      </c>
      <c r="I171" s="70">
        <v>0</v>
      </c>
      <c r="J171" s="70">
        <v>300</v>
      </c>
      <c r="K171" s="70">
        <v>50</v>
      </c>
      <c r="L171" s="70">
        <v>0</v>
      </c>
      <c r="M171" t="str">
        <f t="shared" si="2"/>
        <v>הנדסאי חשמל (בשטח)</v>
      </c>
      <c r="N171" s="70" t="s">
        <v>100</v>
      </c>
      <c r="R171" s="70" t="s">
        <v>1279</v>
      </c>
    </row>
    <row r="172" spans="1:18" x14ac:dyDescent="0.25">
      <c r="A172" s="70" t="s">
        <v>1478</v>
      </c>
      <c r="B172" s="70" t="s">
        <v>1479</v>
      </c>
      <c r="C172" s="70">
        <v>1</v>
      </c>
      <c r="D172" s="70">
        <v>167</v>
      </c>
      <c r="E172" s="70">
        <v>0</v>
      </c>
      <c r="F172" s="70">
        <v>0</v>
      </c>
      <c r="G172" s="70">
        <v>0</v>
      </c>
      <c r="H172" s="70">
        <v>0</v>
      </c>
      <c r="I172" s="70">
        <v>0</v>
      </c>
      <c r="J172" s="70">
        <v>300</v>
      </c>
      <c r="K172" s="70">
        <v>0</v>
      </c>
      <c r="L172" s="70">
        <v>0</v>
      </c>
      <c r="M172" t="str">
        <f t="shared" si="2"/>
        <v>הנדסאי ייצור</v>
      </c>
      <c r="N172" s="70" t="s">
        <v>100</v>
      </c>
      <c r="R172" s="70" t="s">
        <v>873</v>
      </c>
    </row>
    <row r="173" spans="1:18" x14ac:dyDescent="0.25">
      <c r="A173" s="70" t="s">
        <v>1218</v>
      </c>
      <c r="B173" s="70" t="s">
        <v>1219</v>
      </c>
      <c r="C173" s="70">
        <v>1</v>
      </c>
      <c r="D173" s="70">
        <v>168</v>
      </c>
      <c r="E173" s="70">
        <v>0</v>
      </c>
      <c r="F173" s="70">
        <v>0</v>
      </c>
      <c r="G173" s="70">
        <v>0</v>
      </c>
      <c r="H173" s="70">
        <v>0</v>
      </c>
      <c r="I173" s="70">
        <v>0</v>
      </c>
      <c r="J173" s="70">
        <v>300</v>
      </c>
      <c r="K173" s="70">
        <v>0</v>
      </c>
      <c r="L173" s="70">
        <v>0</v>
      </c>
      <c r="M173" t="str">
        <f t="shared" si="2"/>
        <v>הנדסאי מחשבים</v>
      </c>
      <c r="N173" s="70" t="s">
        <v>100</v>
      </c>
      <c r="R173" s="70" t="s">
        <v>1742</v>
      </c>
    </row>
    <row r="174" spans="1:18" x14ac:dyDescent="0.25">
      <c r="A174" s="70" t="s">
        <v>1294</v>
      </c>
      <c r="B174" s="70" t="s">
        <v>1295</v>
      </c>
      <c r="C174" s="70">
        <v>1</v>
      </c>
      <c r="D174" s="70">
        <v>169</v>
      </c>
      <c r="E174" s="70">
        <v>0</v>
      </c>
      <c r="F174" s="70">
        <v>0</v>
      </c>
      <c r="G174" s="70">
        <v>0</v>
      </c>
      <c r="H174" s="70">
        <v>0</v>
      </c>
      <c r="I174" s="70">
        <v>0</v>
      </c>
      <c r="J174" s="70">
        <v>300</v>
      </c>
      <c r="K174" s="70">
        <v>0</v>
      </c>
      <c r="L174" s="70">
        <v>0</v>
      </c>
      <c r="M174" t="str">
        <f t="shared" si="2"/>
        <v>הנדסאי מחשוב ובקרה</v>
      </c>
      <c r="N174" s="70" t="s">
        <v>100</v>
      </c>
      <c r="R174" s="70" t="s">
        <v>1621</v>
      </c>
    </row>
    <row r="175" spans="1:18" x14ac:dyDescent="0.25">
      <c r="A175" s="70" t="s">
        <v>1302</v>
      </c>
      <c r="B175" s="70" t="s">
        <v>1303</v>
      </c>
      <c r="C175" s="70">
        <v>1</v>
      </c>
      <c r="D175" s="70">
        <v>170</v>
      </c>
      <c r="E175" s="70">
        <v>0</v>
      </c>
      <c r="F175" s="70">
        <v>0</v>
      </c>
      <c r="G175" s="70">
        <v>0</v>
      </c>
      <c r="H175" s="70">
        <v>0</v>
      </c>
      <c r="I175" s="70">
        <v>0</v>
      </c>
      <c r="J175" s="70">
        <v>300</v>
      </c>
      <c r="K175" s="70">
        <v>0</v>
      </c>
      <c r="L175" s="70">
        <v>0</v>
      </c>
      <c r="M175" t="str">
        <f t="shared" si="2"/>
        <v>הנדסאי מיזוג אויר</v>
      </c>
      <c r="N175" s="70" t="s">
        <v>100</v>
      </c>
      <c r="R175" s="70" t="s">
        <v>1211</v>
      </c>
    </row>
    <row r="176" spans="1:18" x14ac:dyDescent="0.25">
      <c r="A176" s="70" t="s">
        <v>1476</v>
      </c>
      <c r="B176" s="70" t="s">
        <v>1477</v>
      </c>
      <c r="C176" s="70">
        <v>1</v>
      </c>
      <c r="D176" s="70">
        <v>171</v>
      </c>
      <c r="E176" s="70">
        <v>0</v>
      </c>
      <c r="F176" s="70">
        <v>0</v>
      </c>
      <c r="G176" s="70">
        <v>0</v>
      </c>
      <c r="H176" s="70">
        <v>0</v>
      </c>
      <c r="I176" s="70">
        <v>0</v>
      </c>
      <c r="J176" s="70">
        <v>300</v>
      </c>
      <c r="K176" s="70">
        <v>0</v>
      </c>
      <c r="L176" s="70">
        <v>0</v>
      </c>
      <c r="M176" t="str">
        <f t="shared" si="2"/>
        <v>הנדסאי מכונות</v>
      </c>
      <c r="N176" s="70" t="s">
        <v>100</v>
      </c>
      <c r="R176" s="70" t="s">
        <v>1579</v>
      </c>
    </row>
    <row r="177" spans="1:18" x14ac:dyDescent="0.25">
      <c r="A177" s="70">
        <v>2605</v>
      </c>
      <c r="B177" s="70" t="s">
        <v>605</v>
      </c>
      <c r="C177" s="70">
        <v>1</v>
      </c>
      <c r="D177" s="70">
        <v>172</v>
      </c>
      <c r="E177" s="70">
        <v>0</v>
      </c>
      <c r="F177" s="70">
        <v>0</v>
      </c>
      <c r="G177" s="70">
        <v>0</v>
      </c>
      <c r="H177" s="70">
        <v>0</v>
      </c>
      <c r="I177" s="70">
        <v>0</v>
      </c>
      <c r="J177" s="70">
        <v>300</v>
      </c>
      <c r="K177" s="70">
        <v>0</v>
      </c>
      <c r="L177" s="70">
        <v>0</v>
      </c>
      <c r="M177" t="str">
        <f t="shared" si="2"/>
        <v>הנדסאי מערכות שמע</v>
      </c>
      <c r="N177" s="70" t="s">
        <v>100</v>
      </c>
      <c r="R177" s="70" t="s">
        <v>1633</v>
      </c>
    </row>
    <row r="178" spans="1:18" x14ac:dyDescent="0.25">
      <c r="A178" s="70">
        <v>1677</v>
      </c>
      <c r="B178" s="70" t="s">
        <v>345</v>
      </c>
      <c r="C178" s="70">
        <v>1</v>
      </c>
      <c r="D178" s="70">
        <v>173</v>
      </c>
      <c r="E178" s="70">
        <v>0</v>
      </c>
      <c r="F178" s="70">
        <v>0</v>
      </c>
      <c r="G178" s="70">
        <v>0</v>
      </c>
      <c r="H178" s="70">
        <v>0</v>
      </c>
      <c r="I178" s="70">
        <v>0</v>
      </c>
      <c r="J178" s="70">
        <v>300</v>
      </c>
      <c r="K178" s="70">
        <v>0</v>
      </c>
      <c r="L178" s="70">
        <v>0</v>
      </c>
      <c r="M178" t="str">
        <f t="shared" si="2"/>
        <v>הנדסאי נוף</v>
      </c>
      <c r="N178" s="70" t="s">
        <v>100</v>
      </c>
      <c r="R178" s="70" t="s">
        <v>548</v>
      </c>
    </row>
    <row r="179" spans="1:18" x14ac:dyDescent="0.25">
      <c r="A179" s="70">
        <v>1001</v>
      </c>
      <c r="B179" s="70" t="s">
        <v>113</v>
      </c>
      <c r="C179" s="70">
        <v>1</v>
      </c>
      <c r="D179" s="70">
        <v>174</v>
      </c>
      <c r="E179" s="70">
        <v>0</v>
      </c>
      <c r="F179" s="70">
        <v>0</v>
      </c>
      <c r="G179" s="70">
        <v>0</v>
      </c>
      <c r="H179" s="70">
        <v>0</v>
      </c>
      <c r="I179" s="70">
        <v>0</v>
      </c>
      <c r="J179" s="70">
        <v>300</v>
      </c>
      <c r="K179" s="70">
        <v>0</v>
      </c>
      <c r="L179" s="70">
        <v>0</v>
      </c>
      <c r="M179" t="str">
        <f t="shared" si="2"/>
        <v>הנדסאי רכב (מאבחן תקלות במחשב)</v>
      </c>
      <c r="N179" s="70" t="s">
        <v>100</v>
      </c>
      <c r="R179" s="70" t="s">
        <v>547</v>
      </c>
    </row>
    <row r="180" spans="1:18" x14ac:dyDescent="0.25">
      <c r="A180" s="70" t="s">
        <v>1474</v>
      </c>
      <c r="B180" s="70" t="s">
        <v>1475</v>
      </c>
      <c r="C180" s="70">
        <v>1</v>
      </c>
      <c r="D180" s="70">
        <v>175</v>
      </c>
      <c r="E180" s="70">
        <v>0</v>
      </c>
      <c r="F180" s="70">
        <v>0</v>
      </c>
      <c r="G180" s="70">
        <v>0</v>
      </c>
      <c r="H180" s="70">
        <v>0</v>
      </c>
      <c r="I180" s="70">
        <v>0</v>
      </c>
      <c r="J180" s="70">
        <v>300</v>
      </c>
      <c r="K180" s="70">
        <v>0</v>
      </c>
      <c r="L180" s="70">
        <v>0</v>
      </c>
      <c r="M180" t="str">
        <f t="shared" si="2"/>
        <v>הנדסאי/הנדסאית אלקטרוניקה</v>
      </c>
      <c r="N180" s="70" t="s">
        <v>100</v>
      </c>
      <c r="R180" s="70" t="s">
        <v>550</v>
      </c>
    </row>
    <row r="181" spans="1:18" x14ac:dyDescent="0.25">
      <c r="A181" s="70" t="s">
        <v>1278</v>
      </c>
      <c r="B181" s="70" t="s">
        <v>1279</v>
      </c>
      <c r="C181" s="70">
        <v>1</v>
      </c>
      <c r="D181" s="70">
        <v>176</v>
      </c>
      <c r="E181" s="70">
        <v>0</v>
      </c>
      <c r="F181" s="70">
        <v>0</v>
      </c>
      <c r="G181" s="70">
        <v>0</v>
      </c>
      <c r="H181" s="70">
        <v>0</v>
      </c>
      <c r="I181" s="70">
        <v>0</v>
      </c>
      <c r="J181" s="70">
        <v>300</v>
      </c>
      <c r="K181" s="70">
        <v>0</v>
      </c>
      <c r="L181" s="70">
        <v>0</v>
      </c>
      <c r="M181" t="str">
        <f t="shared" si="2"/>
        <v>הנדסאי/הנדסאית אדריכל/אדריכלית</v>
      </c>
      <c r="N181" s="70" t="s">
        <v>100</v>
      </c>
      <c r="R181" s="70" t="s">
        <v>551</v>
      </c>
    </row>
    <row r="182" spans="1:18" x14ac:dyDescent="0.25">
      <c r="A182" s="70" t="s">
        <v>872</v>
      </c>
      <c r="B182" s="70" t="s">
        <v>873</v>
      </c>
      <c r="C182" s="70">
        <v>1</v>
      </c>
      <c r="D182" s="70">
        <v>177</v>
      </c>
      <c r="E182" s="70">
        <v>0</v>
      </c>
      <c r="F182" s="70">
        <v>0</v>
      </c>
      <c r="G182" s="70">
        <v>0</v>
      </c>
      <c r="H182" s="70">
        <v>0</v>
      </c>
      <c r="I182" s="70">
        <v>0</v>
      </c>
      <c r="J182" s="70">
        <v>300</v>
      </c>
      <c r="K182" s="70">
        <v>0</v>
      </c>
      <c r="L182" s="70">
        <v>0</v>
      </c>
      <c r="M182" t="str">
        <f t="shared" si="2"/>
        <v>הנדסאי/הנדסאית חומרה</v>
      </c>
      <c r="N182" s="70" t="s">
        <v>100</v>
      </c>
      <c r="R182" s="70" t="s">
        <v>624</v>
      </c>
    </row>
    <row r="183" spans="1:18" x14ac:dyDescent="0.25">
      <c r="A183" s="70" t="s">
        <v>1741</v>
      </c>
      <c r="B183" s="70" t="s">
        <v>1742</v>
      </c>
      <c r="C183" s="70">
        <v>1</v>
      </c>
      <c r="D183" s="70">
        <v>178</v>
      </c>
      <c r="E183" s="70">
        <v>0</v>
      </c>
      <c r="F183" s="70">
        <v>0</v>
      </c>
      <c r="G183" s="70">
        <v>0</v>
      </c>
      <c r="H183" s="70">
        <v>0</v>
      </c>
      <c r="I183" s="70">
        <v>0</v>
      </c>
      <c r="J183" s="70">
        <v>300</v>
      </c>
      <c r="K183" s="70">
        <v>0</v>
      </c>
      <c r="L183" s="70">
        <v>0</v>
      </c>
      <c r="M183" t="str">
        <f t="shared" si="2"/>
        <v>הנדסאי/הנדסאית כימיה</v>
      </c>
      <c r="N183" s="70" t="s">
        <v>100</v>
      </c>
      <c r="R183" s="70" t="s">
        <v>889</v>
      </c>
    </row>
    <row r="184" spans="1:18" x14ac:dyDescent="0.25">
      <c r="A184" s="70" t="s">
        <v>1620</v>
      </c>
      <c r="B184" s="70" t="s">
        <v>1621</v>
      </c>
      <c r="C184" s="70">
        <v>1</v>
      </c>
      <c r="D184" s="70">
        <v>179</v>
      </c>
      <c r="E184" s="70">
        <v>0</v>
      </c>
      <c r="F184" s="70">
        <v>0</v>
      </c>
      <c r="G184" s="70">
        <v>0</v>
      </c>
      <c r="H184" s="70">
        <v>0</v>
      </c>
      <c r="I184" s="70">
        <v>0</v>
      </c>
      <c r="J184" s="70">
        <v>300</v>
      </c>
      <c r="K184" s="70">
        <v>0</v>
      </c>
      <c r="L184" s="70">
        <v>0</v>
      </c>
      <c r="M184" t="str">
        <f t="shared" si="2"/>
        <v>הנדסאי/הנדסאית מכניקה</v>
      </c>
      <c r="N184" s="70" t="s">
        <v>100</v>
      </c>
      <c r="R184" s="70" t="s">
        <v>893</v>
      </c>
    </row>
    <row r="185" spans="1:18" x14ac:dyDescent="0.25">
      <c r="A185" s="70" t="s">
        <v>1210</v>
      </c>
      <c r="B185" s="70" t="s">
        <v>1211</v>
      </c>
      <c r="C185" s="70">
        <v>1</v>
      </c>
      <c r="D185" s="70">
        <v>180</v>
      </c>
      <c r="E185" s="70">
        <v>0</v>
      </c>
      <c r="F185" s="70">
        <v>0</v>
      </c>
      <c r="G185" s="70">
        <v>0</v>
      </c>
      <c r="H185" s="70">
        <v>0</v>
      </c>
      <c r="I185" s="70">
        <v>0</v>
      </c>
      <c r="J185" s="70">
        <v>300</v>
      </c>
      <c r="K185" s="70">
        <v>0</v>
      </c>
      <c r="L185" s="70">
        <v>0</v>
      </c>
      <c r="M185" t="str">
        <f t="shared" si="2"/>
        <v>הנדסאי/הנדסאית תעשיה וניהול (במשרד)</v>
      </c>
      <c r="N185" s="70" t="s">
        <v>100</v>
      </c>
      <c r="R185" s="70" t="s">
        <v>165</v>
      </c>
    </row>
    <row r="186" spans="1:18" x14ac:dyDescent="0.25">
      <c r="A186" s="70" t="s">
        <v>1578</v>
      </c>
      <c r="B186" s="70" t="s">
        <v>1579</v>
      </c>
      <c r="C186" s="70">
        <v>1</v>
      </c>
      <c r="D186" s="70">
        <v>181</v>
      </c>
      <c r="E186" s="70">
        <v>0</v>
      </c>
      <c r="F186" s="70">
        <v>0</v>
      </c>
      <c r="G186" s="70">
        <v>0</v>
      </c>
      <c r="H186" s="70">
        <v>0</v>
      </c>
      <c r="I186" s="70">
        <v>0</v>
      </c>
      <c r="J186" s="70">
        <v>300</v>
      </c>
      <c r="K186" s="70">
        <v>0</v>
      </c>
      <c r="L186" s="70">
        <v>0</v>
      </c>
      <c r="M186" t="str">
        <f t="shared" si="2"/>
        <v>הפקת דפוס ממוחשב</v>
      </c>
      <c r="N186" s="70" t="s">
        <v>100</v>
      </c>
      <c r="R186" s="70" t="s">
        <v>1489</v>
      </c>
    </row>
    <row r="187" spans="1:18" x14ac:dyDescent="0.25">
      <c r="A187" s="70" t="s">
        <v>1632</v>
      </c>
      <c r="B187" s="70" t="s">
        <v>1633</v>
      </c>
      <c r="C187" s="70">
        <v>3</v>
      </c>
      <c r="D187" s="70">
        <v>182</v>
      </c>
      <c r="E187" s="70">
        <v>150</v>
      </c>
      <c r="F187" s="70">
        <v>150</v>
      </c>
      <c r="G187" s="70">
        <v>0</v>
      </c>
      <c r="H187" s="70">
        <v>200</v>
      </c>
      <c r="I187" s="70">
        <v>0</v>
      </c>
      <c r="J187" s="70">
        <v>300</v>
      </c>
      <c r="K187" s="70">
        <v>150</v>
      </c>
      <c r="L187" s="70">
        <v>0</v>
      </c>
      <c r="M187" t="str">
        <f t="shared" si="2"/>
        <v>וולקניסט</v>
      </c>
      <c r="N187" s="70" t="s">
        <v>100</v>
      </c>
      <c r="R187" s="70" t="s">
        <v>2087</v>
      </c>
    </row>
    <row r="188" spans="1:18" x14ac:dyDescent="0.25">
      <c r="A188" s="70">
        <v>2544</v>
      </c>
      <c r="B188" s="70" t="s">
        <v>548</v>
      </c>
      <c r="C188" s="70">
        <v>1</v>
      </c>
      <c r="D188" s="70">
        <v>183</v>
      </c>
      <c r="E188" s="70">
        <v>50</v>
      </c>
      <c r="F188" s="70">
        <v>50</v>
      </c>
      <c r="G188" s="70">
        <v>0</v>
      </c>
      <c r="H188" s="70">
        <v>50</v>
      </c>
      <c r="I188" s="70">
        <v>0</v>
      </c>
      <c r="J188" s="70">
        <v>300</v>
      </c>
      <c r="K188" s="70">
        <v>50</v>
      </c>
      <c r="L188" s="70">
        <v>0</v>
      </c>
      <c r="M188" t="str">
        <f t="shared" si="2"/>
        <v>וטרינר חיות בר</v>
      </c>
      <c r="N188" s="70" t="s">
        <v>100</v>
      </c>
      <c r="R188" s="70" t="s">
        <v>274</v>
      </c>
    </row>
    <row r="189" spans="1:18" x14ac:dyDescent="0.25">
      <c r="A189" s="70">
        <v>2543</v>
      </c>
      <c r="B189" s="70" t="s">
        <v>547</v>
      </c>
      <c r="C189" s="70">
        <v>1</v>
      </c>
      <c r="D189" s="70">
        <v>184</v>
      </c>
      <c r="E189" s="70">
        <v>50</v>
      </c>
      <c r="F189" s="70">
        <v>50</v>
      </c>
      <c r="G189" s="70">
        <v>0</v>
      </c>
      <c r="H189" s="70">
        <v>0</v>
      </c>
      <c r="I189" s="70">
        <v>0</v>
      </c>
      <c r="J189" s="70">
        <v>300</v>
      </c>
      <c r="K189" s="70">
        <v>50</v>
      </c>
      <c r="L189" s="70">
        <v>0</v>
      </c>
      <c r="M189" t="str">
        <f t="shared" si="2"/>
        <v>וטרינר חיות הבית</v>
      </c>
      <c r="N189" s="70" t="s">
        <v>100</v>
      </c>
      <c r="R189" s="70" t="s">
        <v>2207</v>
      </c>
    </row>
    <row r="190" spans="1:18" x14ac:dyDescent="0.25">
      <c r="A190" s="70">
        <v>2546</v>
      </c>
      <c r="B190" s="70" t="s">
        <v>550</v>
      </c>
      <c r="C190" s="70">
        <v>1</v>
      </c>
      <c r="D190" s="70">
        <v>185</v>
      </c>
      <c r="E190" s="70">
        <v>100</v>
      </c>
      <c r="F190" s="70">
        <v>100</v>
      </c>
      <c r="G190" s="70">
        <v>0</v>
      </c>
      <c r="H190" s="70">
        <v>0</v>
      </c>
      <c r="I190" s="70">
        <v>0</v>
      </c>
      <c r="J190" s="70">
        <v>300</v>
      </c>
      <c r="K190" s="70">
        <v>0</v>
      </c>
      <c r="L190" s="70">
        <v>0</v>
      </c>
      <c r="M190" t="str">
        <f t="shared" si="2"/>
        <v>וטרינר מנתח לחיות בית</v>
      </c>
      <c r="N190" s="70" t="s">
        <v>100</v>
      </c>
      <c r="R190" s="70" t="s">
        <v>2169</v>
      </c>
    </row>
    <row r="191" spans="1:18" x14ac:dyDescent="0.25">
      <c r="A191" s="70">
        <v>2547</v>
      </c>
      <c r="B191" s="70" t="s">
        <v>551</v>
      </c>
      <c r="C191" s="70">
        <v>1</v>
      </c>
      <c r="D191" s="70">
        <v>186</v>
      </c>
      <c r="E191" s="70">
        <v>100</v>
      </c>
      <c r="F191" s="70">
        <v>100</v>
      </c>
      <c r="G191" s="70">
        <v>0</v>
      </c>
      <c r="H191" s="70">
        <v>100</v>
      </c>
      <c r="I191" s="70">
        <v>0</v>
      </c>
      <c r="J191" s="70">
        <v>300</v>
      </c>
      <c r="K191" s="70">
        <v>0</v>
      </c>
      <c r="L191" s="70">
        <v>0</v>
      </c>
      <c r="M191" t="str">
        <f t="shared" si="2"/>
        <v>וטרינר מנתח לחיות בר</v>
      </c>
      <c r="N191" s="70" t="s">
        <v>100</v>
      </c>
      <c r="R191" s="70" t="s">
        <v>935</v>
      </c>
    </row>
    <row r="192" spans="1:18" x14ac:dyDescent="0.25">
      <c r="A192" s="70">
        <v>2625</v>
      </c>
      <c r="B192" s="70" t="s">
        <v>624</v>
      </c>
      <c r="C192" s="70">
        <v>1</v>
      </c>
      <c r="D192" s="70">
        <v>187</v>
      </c>
      <c r="E192" s="70">
        <v>100</v>
      </c>
      <c r="F192" s="70">
        <v>100</v>
      </c>
      <c r="G192" s="70">
        <v>0</v>
      </c>
      <c r="H192" s="70">
        <v>100</v>
      </c>
      <c r="I192" s="70">
        <v>0</v>
      </c>
      <c r="J192" s="70">
        <v>300</v>
      </c>
      <c r="K192" s="70">
        <v>0</v>
      </c>
      <c r="L192" s="70">
        <v>0</v>
      </c>
      <c r="M192" t="str">
        <f t="shared" si="2"/>
        <v>וטרינר מנתח סוסים</v>
      </c>
      <c r="N192" s="70" t="s">
        <v>100</v>
      </c>
      <c r="R192" s="70" t="s">
        <v>913</v>
      </c>
    </row>
    <row r="193" spans="1:18" x14ac:dyDescent="0.25">
      <c r="A193" s="70">
        <v>2824</v>
      </c>
      <c r="B193" s="70" t="s">
        <v>2421</v>
      </c>
      <c r="C193" s="70">
        <v>1</v>
      </c>
      <c r="D193" s="70">
        <v>188</v>
      </c>
      <c r="E193" s="70">
        <v>50</v>
      </c>
      <c r="F193" s="70">
        <v>50</v>
      </c>
      <c r="G193" s="70">
        <v>0</v>
      </c>
      <c r="H193" s="70">
        <v>0</v>
      </c>
      <c r="I193" s="70">
        <v>0</v>
      </c>
      <c r="J193" s="70">
        <v>300</v>
      </c>
      <c r="K193" s="70">
        <v>50</v>
      </c>
      <c r="L193" s="70">
        <v>0</v>
      </c>
      <c r="M193" t="str">
        <f t="shared" si="2"/>
        <v>וטרינר עופות בלול</v>
      </c>
      <c r="N193" s="70" t="s">
        <v>100</v>
      </c>
      <c r="R193" s="70" t="s">
        <v>1617</v>
      </c>
    </row>
    <row r="194" spans="1:18" x14ac:dyDescent="0.25">
      <c r="A194" s="70" t="s">
        <v>888</v>
      </c>
      <c r="B194" s="70" t="s">
        <v>889</v>
      </c>
      <c r="C194" s="70">
        <v>3</v>
      </c>
      <c r="D194" s="70">
        <v>189</v>
      </c>
      <c r="E194" s="70">
        <v>100</v>
      </c>
      <c r="F194" s="70">
        <v>100</v>
      </c>
      <c r="G194" s="70">
        <v>0</v>
      </c>
      <c r="H194" s="70">
        <v>100</v>
      </c>
      <c r="I194" s="70">
        <v>0</v>
      </c>
      <c r="J194" s="70">
        <v>300</v>
      </c>
      <c r="K194" s="70">
        <v>100</v>
      </c>
      <c r="L194" s="70">
        <v>0</v>
      </c>
      <c r="M194" t="str">
        <f t="shared" si="2"/>
        <v>זבן באטליז או דגים</v>
      </c>
      <c r="N194" s="70" t="s">
        <v>100</v>
      </c>
      <c r="R194" s="70" t="s">
        <v>1615</v>
      </c>
    </row>
    <row r="195" spans="1:18" x14ac:dyDescent="0.25">
      <c r="A195" s="70" t="s">
        <v>892</v>
      </c>
      <c r="B195" s="70" t="s">
        <v>893</v>
      </c>
      <c r="C195" s="70">
        <v>3</v>
      </c>
      <c r="D195" s="70">
        <v>190</v>
      </c>
      <c r="E195" s="70">
        <v>100</v>
      </c>
      <c r="F195" s="70">
        <v>100</v>
      </c>
      <c r="G195" s="70">
        <v>0</v>
      </c>
      <c r="H195" s="70">
        <v>100</v>
      </c>
      <c r="I195" s="70">
        <v>0</v>
      </c>
      <c r="J195" s="70">
        <v>300</v>
      </c>
      <c r="K195" s="70">
        <v>100</v>
      </c>
      <c r="L195" s="70">
        <v>0</v>
      </c>
      <c r="M195" t="str">
        <f t="shared" si="2"/>
        <v>זבן בחנות לחומרי בנין</v>
      </c>
      <c r="N195" s="70" t="s">
        <v>100</v>
      </c>
      <c r="R195" s="70" t="s">
        <v>1971</v>
      </c>
    </row>
    <row r="196" spans="1:18" x14ac:dyDescent="0.25">
      <c r="A196" s="70">
        <v>1062</v>
      </c>
      <c r="B196" s="70" t="s">
        <v>165</v>
      </c>
      <c r="C196" s="70">
        <v>3</v>
      </c>
      <c r="D196" s="70">
        <v>191</v>
      </c>
      <c r="E196" s="70">
        <v>100</v>
      </c>
      <c r="F196" s="70">
        <v>100</v>
      </c>
      <c r="G196" s="70">
        <v>0</v>
      </c>
      <c r="H196" s="70">
        <v>100</v>
      </c>
      <c r="I196" s="70">
        <v>0</v>
      </c>
      <c r="J196" s="70">
        <v>300</v>
      </c>
      <c r="K196" s="70">
        <v>100</v>
      </c>
      <c r="L196" s="70">
        <v>0</v>
      </c>
      <c r="M196" t="str">
        <f t="shared" si="2"/>
        <v>זבן רהיטים עם חלוקה</v>
      </c>
      <c r="N196" s="70" t="s">
        <v>100</v>
      </c>
      <c r="R196" s="70" t="s">
        <v>733</v>
      </c>
    </row>
    <row r="197" spans="1:18" x14ac:dyDescent="0.25">
      <c r="A197" s="70" t="s">
        <v>1488</v>
      </c>
      <c r="B197" s="70" t="s">
        <v>1489</v>
      </c>
      <c r="C197" s="70">
        <v>3</v>
      </c>
      <c r="D197" s="70">
        <v>192</v>
      </c>
      <c r="E197" s="70">
        <v>0</v>
      </c>
      <c r="F197" s="70">
        <v>0</v>
      </c>
      <c r="G197" s="70">
        <v>0</v>
      </c>
      <c r="H197" s="70">
        <v>0</v>
      </c>
      <c r="I197" s="70">
        <v>0</v>
      </c>
      <c r="J197" s="70">
        <v>300</v>
      </c>
      <c r="K197" s="70">
        <v>0</v>
      </c>
      <c r="L197" s="70">
        <v>0</v>
      </c>
      <c r="M197" t="str">
        <f t="shared" si="2"/>
        <v>זבן/זבנית</v>
      </c>
      <c r="N197" s="70" t="s">
        <v>100</v>
      </c>
      <c r="R197" s="70" t="s">
        <v>1427</v>
      </c>
    </row>
    <row r="198" spans="1:18" x14ac:dyDescent="0.25">
      <c r="A198" s="70" t="s">
        <v>2086</v>
      </c>
      <c r="B198" s="70" t="s">
        <v>2087</v>
      </c>
      <c r="C198" s="70">
        <v>3</v>
      </c>
      <c r="D198" s="70">
        <v>193</v>
      </c>
      <c r="E198" s="70">
        <v>100</v>
      </c>
      <c r="F198" s="70">
        <v>100</v>
      </c>
      <c r="G198" s="70">
        <v>0</v>
      </c>
      <c r="H198" s="70">
        <v>100</v>
      </c>
      <c r="I198" s="70">
        <v>0</v>
      </c>
      <c r="J198" s="70">
        <v>300</v>
      </c>
      <c r="K198" s="70">
        <v>100</v>
      </c>
      <c r="L198" s="70">
        <v>0</v>
      </c>
      <c r="M198" t="str">
        <f t="shared" si="2"/>
        <v>זגג</v>
      </c>
      <c r="N198" s="70" t="s">
        <v>100</v>
      </c>
      <c r="R198" s="70" t="s">
        <v>363</v>
      </c>
    </row>
    <row r="199" spans="1:18" x14ac:dyDescent="0.25">
      <c r="A199" s="70">
        <v>1221</v>
      </c>
      <c r="B199" s="70" t="s">
        <v>274</v>
      </c>
      <c r="C199" s="70">
        <v>1</v>
      </c>
      <c r="D199" s="70">
        <v>194</v>
      </c>
      <c r="E199" s="70">
        <v>0</v>
      </c>
      <c r="F199" s="70">
        <v>0</v>
      </c>
      <c r="G199" s="70">
        <v>0</v>
      </c>
      <c r="H199" s="70">
        <v>0</v>
      </c>
      <c r="I199" s="70">
        <v>0</v>
      </c>
      <c r="J199" s="70">
        <v>300</v>
      </c>
      <c r="K199" s="70">
        <v>0</v>
      </c>
      <c r="L199" s="70">
        <v>0</v>
      </c>
      <c r="M199" t="str">
        <f t="shared" ref="M199:M262" si="3">TRIM(B199)</f>
        <v>זואולוג</v>
      </c>
      <c r="N199" s="70" t="s">
        <v>100</v>
      </c>
      <c r="R199" s="70" t="s">
        <v>2061</v>
      </c>
    </row>
    <row r="200" spans="1:18" x14ac:dyDescent="0.25">
      <c r="A200" s="70" t="s">
        <v>2206</v>
      </c>
      <c r="B200" s="70" t="s">
        <v>2207</v>
      </c>
      <c r="C200" s="70">
        <v>3</v>
      </c>
      <c r="D200" s="70">
        <v>195</v>
      </c>
      <c r="E200" s="70">
        <v>150</v>
      </c>
      <c r="F200" s="70">
        <v>150</v>
      </c>
      <c r="G200" s="70">
        <v>0</v>
      </c>
      <c r="H200" s="70">
        <v>100</v>
      </c>
      <c r="I200" s="70">
        <v>0</v>
      </c>
      <c r="J200" s="70">
        <v>300</v>
      </c>
      <c r="K200" s="70">
        <v>150</v>
      </c>
      <c r="L200" s="70">
        <v>0</v>
      </c>
      <c r="M200" t="str">
        <f t="shared" si="3"/>
        <v>זיפות ותיקון כבישים</v>
      </c>
      <c r="N200" s="70" t="s">
        <v>100</v>
      </c>
      <c r="R200" s="70" t="s">
        <v>2059</v>
      </c>
    </row>
    <row r="201" spans="1:18" x14ac:dyDescent="0.25">
      <c r="A201" s="70" t="s">
        <v>2168</v>
      </c>
      <c r="B201" s="70" t="s">
        <v>2169</v>
      </c>
      <c r="C201" s="70">
        <v>3</v>
      </c>
      <c r="D201" s="70">
        <v>196</v>
      </c>
      <c r="E201" s="70">
        <v>150</v>
      </c>
      <c r="F201" s="70">
        <v>150</v>
      </c>
      <c r="G201" s="70">
        <v>0</v>
      </c>
      <c r="H201" s="70">
        <v>200</v>
      </c>
      <c r="I201" s="70">
        <v>0</v>
      </c>
      <c r="J201" s="70">
        <v>300</v>
      </c>
      <c r="K201" s="70">
        <v>150</v>
      </c>
      <c r="L201" s="70">
        <v>0</v>
      </c>
      <c r="M201" t="str">
        <f t="shared" si="3"/>
        <v>זיקוק נפט ושמנים</v>
      </c>
      <c r="N201" s="70" t="s">
        <v>100</v>
      </c>
      <c r="R201" s="70" t="s">
        <v>182</v>
      </c>
    </row>
    <row r="202" spans="1:18" x14ac:dyDescent="0.25">
      <c r="A202" s="70">
        <v>2771</v>
      </c>
      <c r="B202" s="70" t="s">
        <v>2374</v>
      </c>
      <c r="C202" s="70">
        <v>3</v>
      </c>
      <c r="D202" s="70">
        <v>197</v>
      </c>
      <c r="E202" s="70">
        <v>100</v>
      </c>
      <c r="F202" s="70">
        <v>100</v>
      </c>
      <c r="G202" s="70">
        <v>0</v>
      </c>
      <c r="H202" s="70">
        <v>0</v>
      </c>
      <c r="I202" s="70">
        <v>0</v>
      </c>
      <c r="J202" s="70">
        <v>300</v>
      </c>
      <c r="K202" s="70">
        <v>0</v>
      </c>
      <c r="L202" s="70">
        <v>0</v>
      </c>
      <c r="M202" t="str">
        <f t="shared" si="3"/>
        <v>זכיין מפעל הפיס</v>
      </c>
      <c r="N202" s="70" t="s">
        <v>100</v>
      </c>
      <c r="R202" s="70" t="s">
        <v>335</v>
      </c>
    </row>
    <row r="203" spans="1:18" x14ac:dyDescent="0.25">
      <c r="A203" s="70" t="s">
        <v>934</v>
      </c>
      <c r="B203" s="70" t="s">
        <v>935</v>
      </c>
      <c r="C203" s="70">
        <v>7</v>
      </c>
      <c r="D203" s="70">
        <v>198</v>
      </c>
      <c r="E203" s="70">
        <v>300</v>
      </c>
      <c r="F203" s="70">
        <v>300</v>
      </c>
      <c r="G203" s="70">
        <v>0</v>
      </c>
      <c r="H203" s="70">
        <v>0</v>
      </c>
      <c r="I203" s="70">
        <v>0</v>
      </c>
      <c r="J203" s="70">
        <v>300</v>
      </c>
      <c r="K203" s="70">
        <v>0</v>
      </c>
      <c r="L203" s="70">
        <v>0</v>
      </c>
      <c r="M203" t="str">
        <f t="shared" si="3"/>
        <v>זמר</v>
      </c>
      <c r="N203" s="70" t="s">
        <v>100</v>
      </c>
      <c r="R203" s="70" t="s">
        <v>2221</v>
      </c>
    </row>
    <row r="204" spans="1:18" x14ac:dyDescent="0.25">
      <c r="A204" s="70" t="s">
        <v>912</v>
      </c>
      <c r="B204" s="70" t="s">
        <v>913</v>
      </c>
      <c r="C204" s="70">
        <v>3</v>
      </c>
      <c r="D204" s="70">
        <v>199</v>
      </c>
      <c r="E204" s="70">
        <v>150</v>
      </c>
      <c r="F204" s="70">
        <v>150</v>
      </c>
      <c r="G204" s="70">
        <v>0</v>
      </c>
      <c r="H204" s="70">
        <v>200</v>
      </c>
      <c r="I204" s="70">
        <v>0</v>
      </c>
      <c r="J204" s="70">
        <v>300</v>
      </c>
      <c r="K204" s="70">
        <v>150</v>
      </c>
      <c r="L204" s="70">
        <v>0</v>
      </c>
      <c r="M204" t="str">
        <f t="shared" si="3"/>
        <v>זפת גגות</v>
      </c>
      <c r="N204" s="70" t="s">
        <v>100</v>
      </c>
      <c r="R204" s="70" t="s">
        <v>1920</v>
      </c>
    </row>
    <row r="205" spans="1:18" x14ac:dyDescent="0.25">
      <c r="A205" s="70" t="s">
        <v>1616</v>
      </c>
      <c r="B205" s="70" t="s">
        <v>1617</v>
      </c>
      <c r="C205" s="70">
        <v>7</v>
      </c>
      <c r="D205" s="70">
        <v>200</v>
      </c>
      <c r="E205" s="70">
        <v>300</v>
      </c>
      <c r="F205" s="70">
        <v>300</v>
      </c>
      <c r="G205" s="70">
        <v>300</v>
      </c>
      <c r="H205" s="70">
        <v>300</v>
      </c>
      <c r="I205" s="70">
        <v>300</v>
      </c>
      <c r="J205" s="70">
        <v>300</v>
      </c>
      <c r="K205" s="70">
        <v>300</v>
      </c>
      <c r="L205" s="70" t="s">
        <v>2277</v>
      </c>
      <c r="M205" t="str">
        <f t="shared" si="3"/>
        <v>חבלן שמוש בחומר נפץ</v>
      </c>
      <c r="N205" s="70" t="s">
        <v>100</v>
      </c>
      <c r="R205" s="70" t="s">
        <v>247</v>
      </c>
    </row>
    <row r="206" spans="1:18" x14ac:dyDescent="0.25">
      <c r="A206" s="70" t="s">
        <v>1614</v>
      </c>
      <c r="B206" s="70" t="s">
        <v>1615</v>
      </c>
      <c r="C206" s="70">
        <v>1</v>
      </c>
      <c r="D206" s="70">
        <v>201</v>
      </c>
      <c r="E206" s="70">
        <v>0</v>
      </c>
      <c r="F206" s="70">
        <v>0</v>
      </c>
      <c r="G206" s="70">
        <v>0</v>
      </c>
      <c r="H206" s="70">
        <v>0</v>
      </c>
      <c r="I206" s="70">
        <v>0</v>
      </c>
      <c r="J206" s="70">
        <v>300</v>
      </c>
      <c r="K206" s="70">
        <v>0</v>
      </c>
      <c r="L206" s="70">
        <v>0</v>
      </c>
      <c r="M206" t="str">
        <f t="shared" si="3"/>
        <v>חבר כנסת</v>
      </c>
      <c r="N206" s="70" t="s">
        <v>100</v>
      </c>
      <c r="R206" s="70" t="s">
        <v>631</v>
      </c>
    </row>
    <row r="207" spans="1:18" x14ac:dyDescent="0.25">
      <c r="A207" s="70" t="s">
        <v>1970</v>
      </c>
      <c r="B207" s="70" t="s">
        <v>1971</v>
      </c>
      <c r="C207" s="70">
        <v>3</v>
      </c>
      <c r="D207" s="70">
        <v>202</v>
      </c>
      <c r="E207" s="70">
        <v>100</v>
      </c>
      <c r="F207" s="70">
        <v>100</v>
      </c>
      <c r="G207" s="70">
        <v>0</v>
      </c>
      <c r="H207" s="70">
        <v>100</v>
      </c>
      <c r="I207" s="70">
        <v>0</v>
      </c>
      <c r="J207" s="70">
        <v>300</v>
      </c>
      <c r="K207" s="70">
        <v>100</v>
      </c>
      <c r="L207" s="70">
        <v>0</v>
      </c>
      <c r="M207" t="str">
        <f t="shared" si="3"/>
        <v>חבתן</v>
      </c>
      <c r="N207" s="70" t="s">
        <v>100</v>
      </c>
      <c r="R207" s="70" t="s">
        <v>401</v>
      </c>
    </row>
    <row r="208" spans="1:18" x14ac:dyDescent="0.25">
      <c r="A208" s="70" t="s">
        <v>732</v>
      </c>
      <c r="B208" s="70" t="s">
        <v>733</v>
      </c>
      <c r="C208" s="70">
        <v>3</v>
      </c>
      <c r="D208" s="70">
        <v>203</v>
      </c>
      <c r="E208" s="70">
        <v>100</v>
      </c>
      <c r="F208" s="70">
        <v>100</v>
      </c>
      <c r="G208" s="70">
        <v>0</v>
      </c>
      <c r="H208" s="70">
        <v>100</v>
      </c>
      <c r="I208" s="70">
        <v>0</v>
      </c>
      <c r="J208" s="70">
        <v>300</v>
      </c>
      <c r="K208" s="70">
        <v>100</v>
      </c>
      <c r="L208" s="70">
        <v>0</v>
      </c>
      <c r="M208" t="str">
        <f t="shared" si="3"/>
        <v>חדרן/חדרנית</v>
      </c>
      <c r="N208" s="70" t="s">
        <v>100</v>
      </c>
      <c r="R208" s="70" t="s">
        <v>405</v>
      </c>
    </row>
    <row r="209" spans="1:18" x14ac:dyDescent="0.25">
      <c r="A209" s="70" t="s">
        <v>1426</v>
      </c>
      <c r="B209" s="70" t="s">
        <v>1427</v>
      </c>
      <c r="C209" s="70">
        <v>2</v>
      </c>
      <c r="D209" s="70">
        <v>204</v>
      </c>
      <c r="E209" s="70">
        <v>50</v>
      </c>
      <c r="F209" s="70">
        <v>50</v>
      </c>
      <c r="G209" s="70">
        <v>0</v>
      </c>
      <c r="H209" s="70">
        <v>0</v>
      </c>
      <c r="I209" s="70">
        <v>0</v>
      </c>
      <c r="J209" s="70">
        <v>300</v>
      </c>
      <c r="K209" s="70">
        <v>50</v>
      </c>
      <c r="L209" s="70">
        <v>0</v>
      </c>
      <c r="M209" t="str">
        <f t="shared" si="3"/>
        <v>חובש/חובשת (פאראמדיק)</v>
      </c>
      <c r="N209" s="70" t="s">
        <v>100</v>
      </c>
      <c r="R209" s="70" t="s">
        <v>403</v>
      </c>
    </row>
    <row r="210" spans="1:18" x14ac:dyDescent="0.25">
      <c r="A210" s="70">
        <v>1718</v>
      </c>
      <c r="B210" s="70" t="s">
        <v>363</v>
      </c>
      <c r="C210" s="70">
        <v>7</v>
      </c>
      <c r="D210" s="70">
        <v>205</v>
      </c>
      <c r="E210" s="70">
        <v>300</v>
      </c>
      <c r="F210" s="70">
        <v>300</v>
      </c>
      <c r="G210" s="70">
        <v>1</v>
      </c>
      <c r="H210" s="70">
        <v>0</v>
      </c>
      <c r="I210" s="70">
        <v>300</v>
      </c>
      <c r="J210" s="70">
        <v>300</v>
      </c>
      <c r="K210" s="70">
        <v>300</v>
      </c>
      <c r="L210" s="70">
        <v>0</v>
      </c>
      <c r="M210" t="str">
        <f t="shared" si="3"/>
        <v>חוטב עצים</v>
      </c>
      <c r="N210" s="70" t="s">
        <v>100</v>
      </c>
      <c r="R210" s="70" t="s">
        <v>404</v>
      </c>
    </row>
    <row r="211" spans="1:18" x14ac:dyDescent="0.25">
      <c r="A211" s="70" t="s">
        <v>2060</v>
      </c>
      <c r="B211" s="70" t="s">
        <v>2061</v>
      </c>
      <c r="C211" s="70">
        <v>7</v>
      </c>
      <c r="D211" s="70">
        <v>206</v>
      </c>
      <c r="E211" s="70">
        <v>300</v>
      </c>
      <c r="F211" s="70">
        <v>300</v>
      </c>
      <c r="G211" s="70">
        <v>300</v>
      </c>
      <c r="H211" s="70">
        <v>300</v>
      </c>
      <c r="I211" s="70">
        <v>300</v>
      </c>
      <c r="J211" s="70">
        <v>300</v>
      </c>
      <c r="K211" s="70">
        <v>300</v>
      </c>
      <c r="L211" s="70">
        <v>300</v>
      </c>
      <c r="M211" t="str">
        <f t="shared" si="3"/>
        <v>חוצב ללא חומר נפץ</v>
      </c>
      <c r="N211" s="70" t="s">
        <v>100</v>
      </c>
      <c r="R211" s="70" t="s">
        <v>402</v>
      </c>
    </row>
    <row r="212" spans="1:18" x14ac:dyDescent="0.25">
      <c r="A212" s="70" t="s">
        <v>2058</v>
      </c>
      <c r="B212" s="70" t="s">
        <v>2059</v>
      </c>
      <c r="C212" s="70">
        <v>7</v>
      </c>
      <c r="D212" s="70">
        <v>207</v>
      </c>
      <c r="E212" s="70">
        <v>300</v>
      </c>
      <c r="F212" s="70">
        <v>300</v>
      </c>
      <c r="G212" s="70">
        <v>300</v>
      </c>
      <c r="H212" s="70">
        <v>300</v>
      </c>
      <c r="I212" s="70">
        <v>300</v>
      </c>
      <c r="J212" s="70">
        <v>300</v>
      </c>
      <c r="K212" s="70">
        <v>300</v>
      </c>
      <c r="L212" s="70" t="s">
        <v>2277</v>
      </c>
      <c r="M212" t="str">
        <f t="shared" si="3"/>
        <v>חוצב עם חומר נפץ</v>
      </c>
      <c r="N212" s="70" t="s">
        <v>100</v>
      </c>
      <c r="R212" s="70" t="s">
        <v>122</v>
      </c>
    </row>
    <row r="213" spans="1:18" x14ac:dyDescent="0.25">
      <c r="A213" s="70">
        <v>1084</v>
      </c>
      <c r="B213" s="70" t="s">
        <v>182</v>
      </c>
      <c r="C213" s="70">
        <v>1</v>
      </c>
      <c r="D213" s="70">
        <v>208</v>
      </c>
      <c r="E213" s="70">
        <v>0</v>
      </c>
      <c r="F213" s="70">
        <v>0</v>
      </c>
      <c r="G213" s="70">
        <v>0</v>
      </c>
      <c r="H213" s="70">
        <v>0</v>
      </c>
      <c r="I213" s="70">
        <v>0</v>
      </c>
      <c r="J213" s="70">
        <v>300</v>
      </c>
      <c r="K213" s="70">
        <v>0</v>
      </c>
      <c r="L213" s="70">
        <v>0</v>
      </c>
      <c r="M213" t="str">
        <f t="shared" si="3"/>
        <v>חוקר אגרומטאורולוגיה</v>
      </c>
      <c r="N213" s="70" t="s">
        <v>100</v>
      </c>
      <c r="R213" s="70" t="s">
        <v>1897</v>
      </c>
    </row>
    <row r="214" spans="1:18" x14ac:dyDescent="0.25">
      <c r="A214" s="70">
        <v>1631</v>
      </c>
      <c r="B214" s="70" t="s">
        <v>335</v>
      </c>
      <c r="C214" s="70">
        <v>1</v>
      </c>
      <c r="D214" s="70">
        <v>209</v>
      </c>
      <c r="E214" s="70">
        <v>0</v>
      </c>
      <c r="F214" s="70">
        <v>0</v>
      </c>
      <c r="G214" s="70">
        <v>0</v>
      </c>
      <c r="H214" s="70">
        <v>0</v>
      </c>
      <c r="I214" s="70">
        <v>0</v>
      </c>
      <c r="J214" s="70">
        <v>300</v>
      </c>
      <c r="K214" s="70">
        <v>0</v>
      </c>
      <c r="L214" s="70">
        <v>0</v>
      </c>
      <c r="M214" t="str">
        <f t="shared" si="3"/>
        <v>חוקר אקדמאי</v>
      </c>
      <c r="N214" s="70" t="s">
        <v>100</v>
      </c>
      <c r="R214" s="70" t="s">
        <v>400</v>
      </c>
    </row>
    <row r="215" spans="1:18" x14ac:dyDescent="0.25">
      <c r="A215" s="70" t="s">
        <v>2220</v>
      </c>
      <c r="B215" s="70" t="s">
        <v>2221</v>
      </c>
      <c r="C215" s="70">
        <v>1</v>
      </c>
      <c r="D215" s="70">
        <v>210</v>
      </c>
      <c r="E215" s="70">
        <v>0</v>
      </c>
      <c r="F215" s="70">
        <v>0</v>
      </c>
      <c r="G215" s="70">
        <v>0</v>
      </c>
      <c r="H215" s="70">
        <v>0</v>
      </c>
      <c r="I215" s="70">
        <v>0</v>
      </c>
      <c r="J215" s="70">
        <v>300</v>
      </c>
      <c r="K215" s="70">
        <v>0</v>
      </c>
      <c r="L215" s="70">
        <v>0</v>
      </c>
      <c r="M215" t="str">
        <f t="shared" si="3"/>
        <v>חוקר ביטוח</v>
      </c>
      <c r="N215" s="70" t="s">
        <v>100</v>
      </c>
      <c r="R215" s="70" t="s">
        <v>289</v>
      </c>
    </row>
    <row r="216" spans="1:18" x14ac:dyDescent="0.25">
      <c r="A216" s="70" t="s">
        <v>1919</v>
      </c>
      <c r="B216" s="70" t="s">
        <v>1920</v>
      </c>
      <c r="C216" s="70">
        <v>3</v>
      </c>
      <c r="D216" s="70">
        <v>211</v>
      </c>
      <c r="E216" s="70">
        <v>50</v>
      </c>
      <c r="F216" s="70">
        <v>50</v>
      </c>
      <c r="G216" s="70">
        <v>0</v>
      </c>
      <c r="H216" s="70">
        <v>100</v>
      </c>
      <c r="I216" s="70">
        <v>0</v>
      </c>
      <c r="J216" s="70">
        <v>300</v>
      </c>
      <c r="K216" s="70">
        <v>50</v>
      </c>
      <c r="L216" s="70">
        <v>0</v>
      </c>
      <c r="M216" t="str">
        <f t="shared" si="3"/>
        <v>חוקר בלי נשק</v>
      </c>
      <c r="N216" s="70" t="s">
        <v>100</v>
      </c>
      <c r="R216" s="70" t="s">
        <v>188</v>
      </c>
    </row>
    <row r="217" spans="1:18" x14ac:dyDescent="0.25">
      <c r="A217" s="70">
        <v>1171</v>
      </c>
      <c r="B217" s="70" t="s">
        <v>247</v>
      </c>
      <c r="C217" s="70">
        <v>1</v>
      </c>
      <c r="D217" s="70">
        <v>212</v>
      </c>
      <c r="E217" s="70">
        <v>0</v>
      </c>
      <c r="F217" s="70">
        <v>0</v>
      </c>
      <c r="G217" s="70">
        <v>0</v>
      </c>
      <c r="H217" s="70">
        <v>0</v>
      </c>
      <c r="I217" s="70">
        <v>0</v>
      </c>
      <c r="J217" s="70">
        <v>300</v>
      </c>
      <c r="K217" s="70">
        <v>0</v>
      </c>
      <c r="L217" s="70">
        <v>0</v>
      </c>
      <c r="M217" t="str">
        <f t="shared" si="3"/>
        <v>חוקר הנדסי</v>
      </c>
      <c r="N217" s="70" t="s">
        <v>100</v>
      </c>
      <c r="R217" s="70" t="s">
        <v>1627</v>
      </c>
    </row>
    <row r="218" spans="1:18" x14ac:dyDescent="0.25">
      <c r="A218" s="70">
        <v>2632</v>
      </c>
      <c r="B218" s="70" t="s">
        <v>631</v>
      </c>
      <c r="C218" s="70">
        <v>7</v>
      </c>
      <c r="D218" s="70">
        <v>213</v>
      </c>
      <c r="E218" s="70">
        <v>300</v>
      </c>
      <c r="F218" s="70">
        <v>300</v>
      </c>
      <c r="G218" s="70">
        <v>300</v>
      </c>
      <c r="H218" s="70">
        <v>300</v>
      </c>
      <c r="I218" s="70">
        <v>300</v>
      </c>
      <c r="J218" s="70">
        <v>300</v>
      </c>
      <c r="K218" s="70">
        <v>300</v>
      </c>
      <c r="L218" s="70">
        <v>0</v>
      </c>
      <c r="M218" t="str">
        <f t="shared" si="3"/>
        <v>חוקר ימי/ביולוגיה ימי</v>
      </c>
      <c r="N218" s="70" t="s">
        <v>100</v>
      </c>
      <c r="R218" s="70" t="s">
        <v>2039</v>
      </c>
    </row>
    <row r="219" spans="1:18" x14ac:dyDescent="0.25">
      <c r="A219" s="70">
        <v>1809</v>
      </c>
      <c r="B219" s="70" t="s">
        <v>401</v>
      </c>
      <c r="C219" s="70">
        <v>1</v>
      </c>
      <c r="D219" s="70">
        <v>214</v>
      </c>
      <c r="E219" s="70">
        <v>0</v>
      </c>
      <c r="F219" s="70">
        <v>0</v>
      </c>
      <c r="G219" s="70">
        <v>0</v>
      </c>
      <c r="H219" s="70">
        <v>0</v>
      </c>
      <c r="I219" s="70">
        <v>0</v>
      </c>
      <c r="J219" s="70">
        <v>300</v>
      </c>
      <c r="K219" s="70">
        <v>0</v>
      </c>
      <c r="L219" s="70">
        <v>0</v>
      </c>
      <c r="M219" t="str">
        <f t="shared" si="3"/>
        <v>חוקר כימאי</v>
      </c>
      <c r="N219" s="70" t="s">
        <v>100</v>
      </c>
      <c r="R219" s="70" t="s">
        <v>256</v>
      </c>
    </row>
    <row r="220" spans="1:18" x14ac:dyDescent="0.25">
      <c r="A220" s="70">
        <v>1815</v>
      </c>
      <c r="B220" s="70" t="s">
        <v>405</v>
      </c>
      <c r="C220" s="70">
        <v>1</v>
      </c>
      <c r="D220" s="70">
        <v>215</v>
      </c>
      <c r="E220" s="70">
        <v>0</v>
      </c>
      <c r="F220" s="70">
        <v>0</v>
      </c>
      <c r="G220" s="70">
        <v>0</v>
      </c>
      <c r="H220" s="70">
        <v>0</v>
      </c>
      <c r="I220" s="70">
        <v>0</v>
      </c>
      <c r="J220" s="70">
        <v>300</v>
      </c>
      <c r="K220" s="70">
        <v>0</v>
      </c>
      <c r="L220" s="70">
        <v>0</v>
      </c>
      <c r="M220" t="str">
        <f t="shared" si="3"/>
        <v>חוקר מדעי החיים</v>
      </c>
      <c r="N220" s="70" t="s">
        <v>100</v>
      </c>
      <c r="R220" s="70" t="s">
        <v>279</v>
      </c>
    </row>
    <row r="221" spans="1:18" x14ac:dyDescent="0.25">
      <c r="A221" s="70">
        <v>1811</v>
      </c>
      <c r="B221" s="70" t="s">
        <v>403</v>
      </c>
      <c r="C221" s="70">
        <v>1</v>
      </c>
      <c r="D221" s="70">
        <v>216</v>
      </c>
      <c r="E221" s="70">
        <v>0</v>
      </c>
      <c r="F221" s="70">
        <v>0</v>
      </c>
      <c r="G221" s="70">
        <v>0</v>
      </c>
      <c r="H221" s="70">
        <v>0</v>
      </c>
      <c r="I221" s="70">
        <v>0</v>
      </c>
      <c r="J221" s="70">
        <v>300</v>
      </c>
      <c r="K221" s="70">
        <v>0</v>
      </c>
      <c r="L221" s="70">
        <v>0</v>
      </c>
      <c r="M221" t="str">
        <f t="shared" si="3"/>
        <v>חוקר מדעי המחשב</v>
      </c>
      <c r="N221" s="70" t="s">
        <v>100</v>
      </c>
      <c r="R221" s="70" t="s">
        <v>1096</v>
      </c>
    </row>
    <row r="222" spans="1:18" x14ac:dyDescent="0.25">
      <c r="A222" s="70">
        <v>1814</v>
      </c>
      <c r="B222" s="70" t="s">
        <v>404</v>
      </c>
      <c r="C222" s="70">
        <v>1</v>
      </c>
      <c r="D222" s="70">
        <v>217</v>
      </c>
      <c r="E222" s="70">
        <v>0</v>
      </c>
      <c r="F222" s="70">
        <v>0</v>
      </c>
      <c r="G222" s="70">
        <v>0</v>
      </c>
      <c r="H222" s="70">
        <v>0</v>
      </c>
      <c r="I222" s="70">
        <v>0</v>
      </c>
      <c r="J222" s="70">
        <v>300</v>
      </c>
      <c r="K222" s="70">
        <v>0</v>
      </c>
      <c r="L222" s="70">
        <v>0</v>
      </c>
      <c r="M222" t="str">
        <f t="shared" si="3"/>
        <v>חוקר מדעי הסביבה</v>
      </c>
      <c r="N222" s="70" t="s">
        <v>100</v>
      </c>
      <c r="R222" s="70" t="s">
        <v>1323</v>
      </c>
    </row>
    <row r="223" spans="1:18" x14ac:dyDescent="0.25">
      <c r="A223" s="70">
        <v>1810</v>
      </c>
      <c r="B223" s="70" t="s">
        <v>402</v>
      </c>
      <c r="C223" s="70">
        <v>1</v>
      </c>
      <c r="D223" s="70">
        <v>218</v>
      </c>
      <c r="E223" s="70">
        <v>0</v>
      </c>
      <c r="F223" s="70">
        <v>0</v>
      </c>
      <c r="G223" s="70">
        <v>0</v>
      </c>
      <c r="H223" s="70">
        <v>0</v>
      </c>
      <c r="I223" s="70">
        <v>0</v>
      </c>
      <c r="J223" s="70">
        <v>300</v>
      </c>
      <c r="K223" s="70">
        <v>0</v>
      </c>
      <c r="L223" s="70">
        <v>0</v>
      </c>
      <c r="M223" t="str">
        <f t="shared" si="3"/>
        <v>חוקר מתמתיקאי</v>
      </c>
      <c r="N223" s="70" t="s">
        <v>100</v>
      </c>
      <c r="R223" s="70" t="s">
        <v>1491</v>
      </c>
    </row>
    <row r="224" spans="1:18" x14ac:dyDescent="0.25">
      <c r="A224" s="70">
        <v>1011</v>
      </c>
      <c r="B224" s="70" t="s">
        <v>122</v>
      </c>
      <c r="C224" s="70">
        <v>1</v>
      </c>
      <c r="D224" s="70">
        <v>219</v>
      </c>
      <c r="E224" s="70">
        <v>0</v>
      </c>
      <c r="F224" s="70">
        <v>0</v>
      </c>
      <c r="G224" s="70">
        <v>0</v>
      </c>
      <c r="H224" s="70">
        <v>0</v>
      </c>
      <c r="I224" s="70">
        <v>0</v>
      </c>
      <c r="J224" s="70">
        <v>300</v>
      </c>
      <c r="K224" s="70">
        <v>0</v>
      </c>
      <c r="L224" s="70">
        <v>0</v>
      </c>
      <c r="M224" t="str">
        <f t="shared" si="3"/>
        <v>חוקר סיסמולוגי</v>
      </c>
      <c r="N224" s="70" t="s">
        <v>100</v>
      </c>
      <c r="R224" s="70" t="s">
        <v>519</v>
      </c>
    </row>
    <row r="225" spans="1:18" x14ac:dyDescent="0.25">
      <c r="A225" s="70" t="s">
        <v>1896</v>
      </c>
      <c r="B225" s="70" t="s">
        <v>1897</v>
      </c>
      <c r="C225" s="70">
        <v>3</v>
      </c>
      <c r="D225" s="70">
        <v>220</v>
      </c>
      <c r="E225" s="70">
        <v>100</v>
      </c>
      <c r="F225" s="70">
        <v>100</v>
      </c>
      <c r="G225" s="70">
        <v>0</v>
      </c>
      <c r="H225" s="70">
        <v>100</v>
      </c>
      <c r="I225" s="70">
        <v>0</v>
      </c>
      <c r="J225" s="70">
        <v>300</v>
      </c>
      <c r="K225" s="70">
        <v>100</v>
      </c>
      <c r="L225" s="70">
        <v>0</v>
      </c>
      <c r="M225" t="str">
        <f t="shared" si="3"/>
        <v>חוקר עם נשק</v>
      </c>
      <c r="N225" s="70" t="s">
        <v>100</v>
      </c>
      <c r="R225" s="70" t="s">
        <v>521</v>
      </c>
    </row>
    <row r="226" spans="1:18" x14ac:dyDescent="0.25">
      <c r="A226" s="70">
        <v>1808</v>
      </c>
      <c r="B226" s="70" t="s">
        <v>400</v>
      </c>
      <c r="C226" s="70">
        <v>1</v>
      </c>
      <c r="D226" s="70">
        <v>221</v>
      </c>
      <c r="E226" s="70">
        <v>0</v>
      </c>
      <c r="F226" s="70">
        <v>0</v>
      </c>
      <c r="G226" s="70">
        <v>0</v>
      </c>
      <c r="H226" s="70">
        <v>0</v>
      </c>
      <c r="I226" s="70">
        <v>0</v>
      </c>
      <c r="J226" s="70">
        <v>300</v>
      </c>
      <c r="K226" s="70">
        <v>0</v>
      </c>
      <c r="L226" s="70">
        <v>0</v>
      </c>
      <c r="M226" t="str">
        <f t="shared" si="3"/>
        <v>חוקר פיסיקאי</v>
      </c>
      <c r="N226" s="70" t="s">
        <v>100</v>
      </c>
      <c r="R226" s="70" t="s">
        <v>1857</v>
      </c>
    </row>
    <row r="227" spans="1:18" x14ac:dyDescent="0.25">
      <c r="A227" s="70">
        <v>1265</v>
      </c>
      <c r="B227" s="70" t="s">
        <v>289</v>
      </c>
      <c r="C227" s="70">
        <v>3</v>
      </c>
      <c r="D227" s="70">
        <v>222</v>
      </c>
      <c r="E227" s="70">
        <v>50</v>
      </c>
      <c r="F227" s="70">
        <v>50</v>
      </c>
      <c r="G227" s="70">
        <v>0</v>
      </c>
      <c r="H227" s="70">
        <v>0</v>
      </c>
      <c r="I227" s="70">
        <v>0</v>
      </c>
      <c r="J227" s="70">
        <v>300</v>
      </c>
      <c r="K227" s="70">
        <v>50</v>
      </c>
      <c r="L227" s="70">
        <v>0</v>
      </c>
      <c r="M227" t="str">
        <f t="shared" si="3"/>
        <v>חוקר פרטי עוקב ללא נשק</v>
      </c>
      <c r="N227" s="70" t="s">
        <v>100</v>
      </c>
      <c r="R227" s="70" t="s">
        <v>1387</v>
      </c>
    </row>
    <row r="228" spans="1:18" x14ac:dyDescent="0.25">
      <c r="A228" s="70">
        <v>1091</v>
      </c>
      <c r="B228" s="70" t="s">
        <v>188</v>
      </c>
      <c r="C228" s="70">
        <v>1</v>
      </c>
      <c r="D228" s="70">
        <v>223</v>
      </c>
      <c r="E228" s="70">
        <v>0</v>
      </c>
      <c r="F228" s="70">
        <v>0</v>
      </c>
      <c r="G228" s="70">
        <v>0</v>
      </c>
      <c r="H228" s="70">
        <v>0</v>
      </c>
      <c r="I228" s="70">
        <v>0</v>
      </c>
      <c r="J228" s="70">
        <v>300</v>
      </c>
      <c r="K228" s="70">
        <v>0</v>
      </c>
      <c r="L228" s="70">
        <v>0</v>
      </c>
      <c r="M228" t="str">
        <f t="shared" si="3"/>
        <v>חוקר/חוקרת ביולוג/ביולוגית</v>
      </c>
      <c r="N228" s="70" t="s">
        <v>100</v>
      </c>
      <c r="R228" s="70" t="s">
        <v>1720</v>
      </c>
    </row>
    <row r="229" spans="1:18" x14ac:dyDescent="0.25">
      <c r="A229" s="70" t="s">
        <v>1626</v>
      </c>
      <c r="B229" s="70" t="s">
        <v>1627</v>
      </c>
      <c r="C229" s="70">
        <v>1</v>
      </c>
      <c r="D229" s="70">
        <v>224</v>
      </c>
      <c r="E229" s="70">
        <v>0</v>
      </c>
      <c r="F229" s="70">
        <v>0</v>
      </c>
      <c r="G229" s="70">
        <v>0</v>
      </c>
      <c r="H229" s="70">
        <v>0</v>
      </c>
      <c r="I229" s="70">
        <v>0</v>
      </c>
      <c r="J229" s="70">
        <v>300</v>
      </c>
      <c r="K229" s="70">
        <v>0</v>
      </c>
      <c r="L229" s="70">
        <v>0</v>
      </c>
      <c r="M229" t="str">
        <f t="shared" si="3"/>
        <v>חוקר/חוקרת גנטי</v>
      </c>
      <c r="N229" s="70" t="s">
        <v>100</v>
      </c>
      <c r="R229" s="70" t="s">
        <v>235</v>
      </c>
    </row>
    <row r="230" spans="1:18" x14ac:dyDescent="0.25">
      <c r="A230" s="70" t="s">
        <v>2038</v>
      </c>
      <c r="B230" s="70" t="s">
        <v>2039</v>
      </c>
      <c r="C230" s="70">
        <v>3</v>
      </c>
      <c r="D230" s="70">
        <v>225</v>
      </c>
      <c r="E230" s="70">
        <v>100</v>
      </c>
      <c r="F230" s="70">
        <v>100</v>
      </c>
      <c r="G230" s="70">
        <v>0</v>
      </c>
      <c r="H230" s="70">
        <v>100</v>
      </c>
      <c r="I230" s="70">
        <v>0</v>
      </c>
      <c r="J230" s="70">
        <v>300</v>
      </c>
      <c r="K230" s="70">
        <v>100</v>
      </c>
      <c r="L230" s="70">
        <v>0</v>
      </c>
      <c r="M230" t="str">
        <f t="shared" si="3"/>
        <v>חוקר/חוקרת דליקות כיבוי אש</v>
      </c>
      <c r="N230" s="70" t="s">
        <v>100</v>
      </c>
      <c r="R230" s="70" t="s">
        <v>1777</v>
      </c>
    </row>
    <row r="231" spans="1:18" x14ac:dyDescent="0.25">
      <c r="A231" s="70">
        <v>1180</v>
      </c>
      <c r="B231" s="70" t="s">
        <v>256</v>
      </c>
      <c r="C231" s="70">
        <v>3</v>
      </c>
      <c r="D231" s="70">
        <v>226</v>
      </c>
      <c r="E231" s="70">
        <v>150</v>
      </c>
      <c r="F231" s="70">
        <v>150</v>
      </c>
      <c r="G231" s="70">
        <v>0</v>
      </c>
      <c r="H231" s="70">
        <v>200</v>
      </c>
      <c r="I231" s="70">
        <v>0</v>
      </c>
      <c r="J231" s="70">
        <v>300</v>
      </c>
      <c r="K231" s="70">
        <v>150</v>
      </c>
      <c r="L231" s="70">
        <v>0</v>
      </c>
      <c r="M231" t="str">
        <f t="shared" si="3"/>
        <v>חותך בלהבה</v>
      </c>
      <c r="N231" s="70" t="s">
        <v>100</v>
      </c>
      <c r="R231" s="70" t="s">
        <v>1112</v>
      </c>
    </row>
    <row r="232" spans="1:18" x14ac:dyDescent="0.25">
      <c r="A232" s="70">
        <v>1228</v>
      </c>
      <c r="B232" s="70" t="s">
        <v>279</v>
      </c>
      <c r="C232" s="70">
        <v>3</v>
      </c>
      <c r="D232" s="70">
        <v>227</v>
      </c>
      <c r="E232" s="70">
        <v>50</v>
      </c>
      <c r="F232" s="70">
        <v>50</v>
      </c>
      <c r="G232" s="70">
        <v>0</v>
      </c>
      <c r="H232" s="70">
        <v>100</v>
      </c>
      <c r="I232" s="70">
        <v>0</v>
      </c>
      <c r="J232" s="70">
        <v>300</v>
      </c>
      <c r="K232" s="70">
        <v>50</v>
      </c>
      <c r="L232" s="70">
        <v>0</v>
      </c>
      <c r="M232" t="str">
        <f t="shared" si="3"/>
        <v>חותך נייר במכונה חשמלית</v>
      </c>
      <c r="N232" s="70" t="s">
        <v>100</v>
      </c>
      <c r="R232" s="70" t="s">
        <v>897</v>
      </c>
    </row>
    <row r="233" spans="1:18" x14ac:dyDescent="0.25">
      <c r="A233" s="70" t="s">
        <v>1095</v>
      </c>
      <c r="B233" s="70" t="s">
        <v>1096</v>
      </c>
      <c r="C233" s="70">
        <v>7</v>
      </c>
      <c r="D233" s="70">
        <v>228</v>
      </c>
      <c r="E233" s="70">
        <v>300</v>
      </c>
      <c r="F233" s="70">
        <v>300</v>
      </c>
      <c r="G233" s="70">
        <v>0</v>
      </c>
      <c r="H233" s="70">
        <v>0</v>
      </c>
      <c r="I233" s="70">
        <v>0</v>
      </c>
      <c r="J233" s="70">
        <v>300</v>
      </c>
      <c r="K233" s="70">
        <v>0</v>
      </c>
      <c r="L233" s="70">
        <v>0</v>
      </c>
      <c r="M233" t="str">
        <f t="shared" si="3"/>
        <v>חזן</v>
      </c>
      <c r="N233" s="70" t="s">
        <v>100</v>
      </c>
      <c r="R233" s="70" t="s">
        <v>476</v>
      </c>
    </row>
    <row r="234" spans="1:18" x14ac:dyDescent="0.25">
      <c r="A234" s="70" t="s">
        <v>1322</v>
      </c>
      <c r="B234" s="70" t="s">
        <v>1323</v>
      </c>
      <c r="C234" s="70">
        <v>2</v>
      </c>
      <c r="D234" s="70">
        <v>229</v>
      </c>
      <c r="E234" s="70">
        <v>50</v>
      </c>
      <c r="F234" s="70">
        <v>50</v>
      </c>
      <c r="G234" s="70">
        <v>0</v>
      </c>
      <c r="H234" s="70">
        <v>0</v>
      </c>
      <c r="I234" s="70">
        <v>0</v>
      </c>
      <c r="J234" s="70">
        <v>300</v>
      </c>
      <c r="K234" s="70">
        <v>50</v>
      </c>
      <c r="L234" s="70">
        <v>0</v>
      </c>
      <c r="M234" t="str">
        <f t="shared" si="3"/>
        <v>חיווט לוחות חשמל והרכבה</v>
      </c>
      <c r="N234" s="70" t="s">
        <v>100</v>
      </c>
      <c r="R234" s="70" t="s">
        <v>681</v>
      </c>
    </row>
    <row r="235" spans="1:18" x14ac:dyDescent="0.25">
      <c r="A235" s="70" t="s">
        <v>1490</v>
      </c>
      <c r="B235" s="70" t="s">
        <v>1491</v>
      </c>
      <c r="C235" s="70">
        <v>3</v>
      </c>
      <c r="D235" s="70">
        <v>230</v>
      </c>
      <c r="E235" s="70">
        <v>50</v>
      </c>
      <c r="F235" s="70">
        <v>50</v>
      </c>
      <c r="G235" s="70">
        <v>0</v>
      </c>
      <c r="H235" s="70">
        <v>0</v>
      </c>
      <c r="I235" s="70">
        <v>0</v>
      </c>
      <c r="J235" s="70">
        <v>300</v>
      </c>
      <c r="K235" s="70">
        <v>50</v>
      </c>
      <c r="L235" s="70">
        <v>0</v>
      </c>
      <c r="M235" t="str">
        <f t="shared" si="3"/>
        <v>חייט</v>
      </c>
      <c r="N235" s="70" t="s">
        <v>100</v>
      </c>
      <c r="R235" s="70" t="s">
        <v>302</v>
      </c>
    </row>
    <row r="236" spans="1:18" x14ac:dyDescent="0.25">
      <c r="A236" s="70">
        <v>2515</v>
      </c>
      <c r="B236" s="70" t="s">
        <v>519</v>
      </c>
      <c r="C236" s="70">
        <v>8</v>
      </c>
      <c r="D236" s="70">
        <v>231</v>
      </c>
      <c r="E236" s="70">
        <v>0</v>
      </c>
      <c r="F236" s="70">
        <v>0</v>
      </c>
      <c r="G236" s="70">
        <v>0</v>
      </c>
      <c r="H236" s="70">
        <v>0</v>
      </c>
      <c r="I236" s="70">
        <v>0</v>
      </c>
      <c r="J236" s="70">
        <v>300</v>
      </c>
      <c r="K236" s="70">
        <v>0</v>
      </c>
      <c r="L236" s="70">
        <v>0</v>
      </c>
      <c r="M236" t="str">
        <f t="shared" si="3"/>
        <v>חייל (משרד)</v>
      </c>
      <c r="N236" s="70" t="s">
        <v>100</v>
      </c>
      <c r="R236" s="70" t="s">
        <v>1924</v>
      </c>
    </row>
    <row r="237" spans="1:18" x14ac:dyDescent="0.25">
      <c r="A237" s="70">
        <v>2517</v>
      </c>
      <c r="B237" s="70" t="s">
        <v>521</v>
      </c>
      <c r="C237" s="70">
        <v>8</v>
      </c>
      <c r="D237" s="70">
        <v>232</v>
      </c>
      <c r="E237" s="70">
        <v>0</v>
      </c>
      <c r="F237" s="70">
        <v>0</v>
      </c>
      <c r="G237" s="70">
        <v>2</v>
      </c>
      <c r="H237" s="70">
        <v>0</v>
      </c>
      <c r="I237" s="70">
        <v>0</v>
      </c>
      <c r="J237" s="70">
        <v>300</v>
      </c>
      <c r="K237" s="70">
        <v>0</v>
      </c>
      <c r="L237" s="70" t="s">
        <v>2277</v>
      </c>
      <c r="M237" t="str">
        <f t="shared" si="3"/>
        <v>חייל בשטח/ לוחם</v>
      </c>
      <c r="N237" s="70" t="s">
        <v>100</v>
      </c>
      <c r="R237" s="70" t="s">
        <v>1932</v>
      </c>
    </row>
    <row r="238" spans="1:18" x14ac:dyDescent="0.25">
      <c r="A238" s="70" t="s">
        <v>1856</v>
      </c>
      <c r="B238" s="70" t="s">
        <v>1857</v>
      </c>
      <c r="C238" s="70">
        <v>3</v>
      </c>
      <c r="D238" s="70">
        <v>233</v>
      </c>
      <c r="E238" s="70">
        <v>0</v>
      </c>
      <c r="F238" s="70">
        <v>0</v>
      </c>
      <c r="G238" s="70">
        <v>0</v>
      </c>
      <c r="H238" s="70">
        <v>0</v>
      </c>
      <c r="I238" s="70">
        <v>0</v>
      </c>
      <c r="J238" s="70">
        <v>300</v>
      </c>
      <c r="K238" s="70">
        <v>0</v>
      </c>
      <c r="L238" s="70">
        <v>0</v>
      </c>
      <c r="M238" t="str">
        <f t="shared" si="3"/>
        <v>חלפן כספים מאושר (בעל משרד)</v>
      </c>
      <c r="N238" s="70" t="s">
        <v>100</v>
      </c>
      <c r="R238" s="70" t="s">
        <v>610</v>
      </c>
    </row>
    <row r="239" spans="1:18" x14ac:dyDescent="0.25">
      <c r="A239" s="70" t="s">
        <v>1386</v>
      </c>
      <c r="B239" s="70" t="s">
        <v>1387</v>
      </c>
      <c r="C239" s="70">
        <v>3</v>
      </c>
      <c r="D239" s="70">
        <v>234</v>
      </c>
      <c r="E239" s="70">
        <v>100</v>
      </c>
      <c r="F239" s="70">
        <v>100</v>
      </c>
      <c r="G239" s="70">
        <v>0</v>
      </c>
      <c r="H239" s="70">
        <v>0</v>
      </c>
      <c r="I239" s="70">
        <v>0</v>
      </c>
      <c r="J239" s="70">
        <v>300</v>
      </c>
      <c r="K239" s="70">
        <v>100</v>
      </c>
      <c r="L239" s="70">
        <v>0</v>
      </c>
      <c r="M239" t="str">
        <f t="shared" si="3"/>
        <v>חנווני</v>
      </c>
      <c r="N239" s="70" t="s">
        <v>100</v>
      </c>
      <c r="R239" s="70" t="s">
        <v>609</v>
      </c>
    </row>
    <row r="240" spans="1:18" x14ac:dyDescent="0.25">
      <c r="A240" s="70">
        <v>2722</v>
      </c>
      <c r="B240" s="70" t="s">
        <v>2329</v>
      </c>
      <c r="C240" s="70">
        <v>3</v>
      </c>
      <c r="D240" s="70">
        <v>235</v>
      </c>
      <c r="E240" s="70">
        <v>100</v>
      </c>
      <c r="F240" s="70">
        <v>100</v>
      </c>
      <c r="G240" s="70">
        <v>0</v>
      </c>
      <c r="H240" s="70">
        <v>100</v>
      </c>
      <c r="I240" s="70">
        <v>0</v>
      </c>
      <c r="J240" s="70">
        <v>300</v>
      </c>
      <c r="K240" s="70">
        <v>100</v>
      </c>
      <c r="L240" s="70">
        <v>0</v>
      </c>
      <c r="M240" t="str">
        <f t="shared" si="3"/>
        <v>חקלאי</v>
      </c>
      <c r="N240" s="70" t="s">
        <v>100</v>
      </c>
      <c r="R240" s="70" t="s">
        <v>201</v>
      </c>
    </row>
    <row r="241" spans="1:18" x14ac:dyDescent="0.25">
      <c r="A241" s="70">
        <v>1155</v>
      </c>
      <c r="B241" s="70" t="s">
        <v>235</v>
      </c>
      <c r="C241" s="70">
        <v>3</v>
      </c>
      <c r="D241" s="70">
        <v>236</v>
      </c>
      <c r="E241" s="70">
        <v>100</v>
      </c>
      <c r="F241" s="70">
        <v>100</v>
      </c>
      <c r="G241" s="70">
        <v>0</v>
      </c>
      <c r="H241" s="70">
        <v>100</v>
      </c>
      <c r="I241" s="70">
        <v>0</v>
      </c>
      <c r="J241" s="70">
        <v>300</v>
      </c>
      <c r="K241" s="70">
        <v>100</v>
      </c>
      <c r="L241" s="70">
        <v>0</v>
      </c>
      <c r="M241" t="str">
        <f t="shared" si="3"/>
        <v>חקלאי מגדל בקר</v>
      </c>
      <c r="N241" s="70" t="s">
        <v>100</v>
      </c>
      <c r="R241" s="70" t="s">
        <v>1922</v>
      </c>
    </row>
    <row r="242" spans="1:18" x14ac:dyDescent="0.25">
      <c r="A242" s="70" t="s">
        <v>1111</v>
      </c>
      <c r="B242" s="70" t="s">
        <v>1112</v>
      </c>
      <c r="C242" s="70">
        <v>3</v>
      </c>
      <c r="D242" s="70">
        <v>237</v>
      </c>
      <c r="E242" s="70">
        <v>100</v>
      </c>
      <c r="F242" s="70">
        <v>100</v>
      </c>
      <c r="G242" s="70">
        <v>0</v>
      </c>
      <c r="H242" s="70">
        <v>100</v>
      </c>
      <c r="I242" s="70">
        <v>0</v>
      </c>
      <c r="J242" s="70">
        <v>300</v>
      </c>
      <c r="K242" s="70">
        <v>100</v>
      </c>
      <c r="L242" s="70">
        <v>0</v>
      </c>
      <c r="M242" t="str">
        <f t="shared" si="3"/>
        <v>חרט מתכת כרסם שבבי משחזן</v>
      </c>
      <c r="N242" s="70" t="s">
        <v>100</v>
      </c>
      <c r="R242" s="70" t="s">
        <v>1795</v>
      </c>
    </row>
    <row r="243" spans="1:18" x14ac:dyDescent="0.25">
      <c r="A243" s="70" t="s">
        <v>896</v>
      </c>
      <c r="B243" s="70" t="s">
        <v>897</v>
      </c>
      <c r="C243" s="70">
        <v>3</v>
      </c>
      <c r="D243" s="70">
        <v>238</v>
      </c>
      <c r="E243" s="70">
        <v>100</v>
      </c>
      <c r="F243" s="70">
        <v>100</v>
      </c>
      <c r="G243" s="70">
        <v>0</v>
      </c>
      <c r="H243" s="70">
        <v>100</v>
      </c>
      <c r="I243" s="70">
        <v>0</v>
      </c>
      <c r="J243" s="70">
        <v>300</v>
      </c>
      <c r="K243" s="70">
        <v>100</v>
      </c>
      <c r="L243" s="70">
        <v>0</v>
      </c>
      <c r="M243" t="str">
        <f t="shared" si="3"/>
        <v>חרט עץ נגר רהיטים</v>
      </c>
      <c r="N243" s="70" t="s">
        <v>100</v>
      </c>
      <c r="R243" s="70" t="s">
        <v>899</v>
      </c>
    </row>
    <row r="244" spans="1:18" x14ac:dyDescent="0.25">
      <c r="A244" s="70">
        <v>2470</v>
      </c>
      <c r="B244" s="70" t="s">
        <v>476</v>
      </c>
      <c r="C244" s="70">
        <v>1</v>
      </c>
      <c r="D244" s="70">
        <v>239</v>
      </c>
      <c r="E244" s="70">
        <v>0</v>
      </c>
      <c r="F244" s="70">
        <v>0</v>
      </c>
      <c r="G244" s="70">
        <v>0</v>
      </c>
      <c r="H244" s="70">
        <v>0</v>
      </c>
      <c r="I244" s="70">
        <v>0</v>
      </c>
      <c r="J244" s="70">
        <v>300</v>
      </c>
      <c r="K244" s="70">
        <v>0</v>
      </c>
      <c r="L244" s="70">
        <v>0</v>
      </c>
      <c r="M244" t="str">
        <f t="shared" si="3"/>
        <v>חשב/חשבת</v>
      </c>
      <c r="N244" s="70" t="s">
        <v>100</v>
      </c>
      <c r="R244" s="70" t="s">
        <v>1449</v>
      </c>
    </row>
    <row r="245" spans="1:18" x14ac:dyDescent="0.25">
      <c r="A245" s="70" t="s">
        <v>680</v>
      </c>
      <c r="B245" s="70" t="s">
        <v>681</v>
      </c>
      <c r="C245" s="70">
        <v>1</v>
      </c>
      <c r="D245" s="70">
        <v>240</v>
      </c>
      <c r="E245" s="70">
        <v>0</v>
      </c>
      <c r="F245" s="70">
        <v>0</v>
      </c>
      <c r="G245" s="70">
        <v>0</v>
      </c>
      <c r="H245" s="70">
        <v>0</v>
      </c>
      <c r="I245" s="70">
        <v>0</v>
      </c>
      <c r="J245" s="70">
        <v>300</v>
      </c>
      <c r="K245" s="70">
        <v>0</v>
      </c>
      <c r="L245" s="70">
        <v>0</v>
      </c>
      <c r="M245" t="str">
        <f t="shared" si="3"/>
        <v>חשב/חשבת שכר</v>
      </c>
      <c r="N245" s="70" t="s">
        <v>100</v>
      </c>
      <c r="R245" s="70" t="s">
        <v>2037</v>
      </c>
    </row>
    <row r="246" spans="1:18" x14ac:dyDescent="0.25">
      <c r="A246" s="70">
        <v>1361</v>
      </c>
      <c r="B246" s="70" t="s">
        <v>302</v>
      </c>
      <c r="C246" s="70">
        <v>3</v>
      </c>
      <c r="D246" s="70">
        <v>241</v>
      </c>
      <c r="E246" s="70">
        <v>50</v>
      </c>
      <c r="F246" s="70">
        <v>50</v>
      </c>
      <c r="G246" s="70">
        <v>0</v>
      </c>
      <c r="H246" s="70">
        <v>100</v>
      </c>
      <c r="I246" s="70">
        <v>0</v>
      </c>
      <c r="J246" s="70">
        <v>300</v>
      </c>
      <c r="K246" s="70">
        <v>50</v>
      </c>
      <c r="L246" s="70">
        <v>0</v>
      </c>
      <c r="M246" t="str">
        <f t="shared" si="3"/>
        <v>חשמלאי אלקטרו מכני כולל מנופים</v>
      </c>
      <c r="N246" s="70" t="s">
        <v>100</v>
      </c>
      <c r="R246" s="70" t="s">
        <v>1563</v>
      </c>
    </row>
    <row r="247" spans="1:18" x14ac:dyDescent="0.25">
      <c r="A247" s="70" t="s">
        <v>1923</v>
      </c>
      <c r="B247" s="70" t="s">
        <v>1924</v>
      </c>
      <c r="C247" s="70">
        <v>3</v>
      </c>
      <c r="D247" s="70">
        <v>242</v>
      </c>
      <c r="E247" s="70">
        <v>50</v>
      </c>
      <c r="F247" s="70">
        <v>50</v>
      </c>
      <c r="G247" s="70">
        <v>0</v>
      </c>
      <c r="H247" s="70">
        <v>0</v>
      </c>
      <c r="I247" s="70">
        <v>0</v>
      </c>
      <c r="J247" s="70">
        <v>300</v>
      </c>
      <c r="K247" s="70">
        <v>50</v>
      </c>
      <c r="L247" s="70">
        <v>0</v>
      </c>
      <c r="M247" t="str">
        <f t="shared" si="3"/>
        <v>חשמלאי בלי מתח גבוה</v>
      </c>
      <c r="N247" s="70" t="s">
        <v>100</v>
      </c>
      <c r="R247" s="70" t="s">
        <v>1700</v>
      </c>
    </row>
    <row r="248" spans="1:18" x14ac:dyDescent="0.25">
      <c r="A248" s="70" t="s">
        <v>1931</v>
      </c>
      <c r="B248" s="70" t="s">
        <v>1932</v>
      </c>
      <c r="C248" s="70">
        <v>3</v>
      </c>
      <c r="D248" s="70">
        <v>243</v>
      </c>
      <c r="E248" s="70">
        <v>50</v>
      </c>
      <c r="F248" s="70">
        <v>50</v>
      </c>
      <c r="G248" s="70">
        <v>0</v>
      </c>
      <c r="H248" s="70">
        <v>100</v>
      </c>
      <c r="I248" s="70">
        <v>0</v>
      </c>
      <c r="J248" s="70">
        <v>300</v>
      </c>
      <c r="K248" s="70">
        <v>50</v>
      </c>
      <c r="L248" s="70">
        <v>0</v>
      </c>
      <c r="M248" t="str">
        <f t="shared" si="3"/>
        <v>חשמלאי בנין ותעשיה</v>
      </c>
      <c r="N248" s="70" t="s">
        <v>100</v>
      </c>
      <c r="R248" s="70" t="s">
        <v>1942</v>
      </c>
    </row>
    <row r="249" spans="1:18" x14ac:dyDescent="0.25">
      <c r="A249" s="70">
        <v>2790</v>
      </c>
      <c r="B249" s="70" t="s">
        <v>2393</v>
      </c>
      <c r="C249" s="70">
        <v>7</v>
      </c>
      <c r="D249" s="70">
        <v>244</v>
      </c>
      <c r="E249" s="70">
        <v>300</v>
      </c>
      <c r="F249" s="70">
        <v>300</v>
      </c>
      <c r="G249" s="70">
        <v>1</v>
      </c>
      <c r="H249" s="70">
        <v>300</v>
      </c>
      <c r="I249" s="70">
        <v>300</v>
      </c>
      <c r="J249" s="70">
        <v>300</v>
      </c>
      <c r="K249" s="70">
        <v>300</v>
      </c>
      <c r="L249" s="70" t="s">
        <v>2277</v>
      </c>
      <c r="M249" t="str">
        <f t="shared" si="3"/>
        <v>חשמלאי לגובה מ 15 - 40 מטר</v>
      </c>
      <c r="N249" s="70" t="s">
        <v>100</v>
      </c>
      <c r="R249" s="70" t="s">
        <v>652</v>
      </c>
    </row>
    <row r="250" spans="1:18" x14ac:dyDescent="0.25">
      <c r="A250" s="70">
        <v>2791</v>
      </c>
      <c r="B250" s="70" t="s">
        <v>2394</v>
      </c>
      <c r="C250" s="70">
        <v>7</v>
      </c>
      <c r="D250" s="70">
        <v>245</v>
      </c>
      <c r="E250" s="70">
        <v>300</v>
      </c>
      <c r="F250" s="70">
        <v>300</v>
      </c>
      <c r="G250" s="70">
        <v>2</v>
      </c>
      <c r="H250" s="70">
        <v>300</v>
      </c>
      <c r="I250" s="70">
        <v>300</v>
      </c>
      <c r="J250" s="70">
        <v>300</v>
      </c>
      <c r="K250" s="70">
        <v>300</v>
      </c>
      <c r="L250" s="70" t="s">
        <v>2277</v>
      </c>
      <c r="M250" t="str">
        <f t="shared" si="3"/>
        <v>חשמלאי לגובה מ 40 - 60 מטר</v>
      </c>
      <c r="N250" s="70" t="s">
        <v>100</v>
      </c>
      <c r="R250" s="70" t="s">
        <v>2085</v>
      </c>
    </row>
    <row r="251" spans="1:18" x14ac:dyDescent="0.25">
      <c r="A251" s="70">
        <v>2792</v>
      </c>
      <c r="B251" s="70" t="s">
        <v>2395</v>
      </c>
      <c r="C251" s="70">
        <v>7</v>
      </c>
      <c r="D251" s="70">
        <v>246</v>
      </c>
      <c r="E251" s="70">
        <v>300</v>
      </c>
      <c r="F251" s="70">
        <v>300</v>
      </c>
      <c r="G251" s="70">
        <v>300</v>
      </c>
      <c r="H251" s="70">
        <v>300</v>
      </c>
      <c r="I251" s="70">
        <v>300</v>
      </c>
      <c r="J251" s="70">
        <v>300</v>
      </c>
      <c r="K251" s="70">
        <v>300</v>
      </c>
      <c r="L251" s="70" t="s">
        <v>2277</v>
      </c>
      <c r="M251" t="str">
        <f t="shared" si="3"/>
        <v>חשמלאי לגובה מעל 60 מטר</v>
      </c>
      <c r="N251" s="70" t="s">
        <v>100</v>
      </c>
      <c r="R251" s="70" t="s">
        <v>1545</v>
      </c>
    </row>
    <row r="252" spans="1:18" x14ac:dyDescent="0.25">
      <c r="A252" s="70">
        <v>2609</v>
      </c>
      <c r="B252" s="70" t="s">
        <v>609</v>
      </c>
      <c r="C252" s="70">
        <v>3</v>
      </c>
      <c r="D252" s="70">
        <v>247</v>
      </c>
      <c r="E252" s="70">
        <v>100</v>
      </c>
      <c r="F252" s="70">
        <v>100</v>
      </c>
      <c r="G252" s="70">
        <v>0</v>
      </c>
      <c r="H252" s="70">
        <v>100</v>
      </c>
      <c r="I252" s="70">
        <v>0</v>
      </c>
      <c r="J252" s="70">
        <v>300</v>
      </c>
      <c r="K252" s="70">
        <v>100</v>
      </c>
      <c r="L252" s="70">
        <v>0</v>
      </c>
      <c r="M252" t="str">
        <f t="shared" si="3"/>
        <v>חשמלאי לגובה עד 15 מ'</v>
      </c>
      <c r="N252" s="70" t="s">
        <v>100</v>
      </c>
      <c r="R252" s="70" t="s">
        <v>510</v>
      </c>
    </row>
    <row r="253" spans="1:18" x14ac:dyDescent="0.25">
      <c r="A253" s="70">
        <v>1107</v>
      </c>
      <c r="B253" s="70" t="s">
        <v>201</v>
      </c>
      <c r="C253" s="70">
        <v>2</v>
      </c>
      <c r="D253" s="70">
        <v>248</v>
      </c>
      <c r="E253" s="70">
        <v>50</v>
      </c>
      <c r="F253" s="70">
        <v>50</v>
      </c>
      <c r="G253" s="70">
        <v>0</v>
      </c>
      <c r="H253" s="70">
        <v>100</v>
      </c>
      <c r="I253" s="70">
        <v>0</v>
      </c>
      <c r="J253" s="70">
        <v>300</v>
      </c>
      <c r="K253" s="70">
        <v>50</v>
      </c>
      <c r="L253" s="70">
        <v>0</v>
      </c>
      <c r="M253" t="str">
        <f t="shared" si="3"/>
        <v>חשמלאי מיזוג לרכב</v>
      </c>
      <c r="N253" s="70" t="s">
        <v>100</v>
      </c>
      <c r="R253" s="70" t="s">
        <v>1064</v>
      </c>
    </row>
    <row r="254" spans="1:18" x14ac:dyDescent="0.25">
      <c r="A254" s="70" t="s">
        <v>1921</v>
      </c>
      <c r="B254" s="70" t="s">
        <v>1922</v>
      </c>
      <c r="C254" s="70">
        <v>3</v>
      </c>
      <c r="D254" s="70">
        <v>249</v>
      </c>
      <c r="E254" s="70">
        <v>100</v>
      </c>
      <c r="F254" s="70">
        <v>100</v>
      </c>
      <c r="G254" s="70">
        <v>0</v>
      </c>
      <c r="H254" s="70">
        <v>100</v>
      </c>
      <c r="I254" s="70">
        <v>0</v>
      </c>
      <c r="J254" s="70">
        <v>300</v>
      </c>
      <c r="K254" s="70">
        <v>100</v>
      </c>
      <c r="L254" s="70">
        <v>0</v>
      </c>
      <c r="M254" t="str">
        <f t="shared" si="3"/>
        <v>חשמלאי עם מתח גבוה</v>
      </c>
      <c r="N254" s="70" t="s">
        <v>100</v>
      </c>
      <c r="R254" s="70" t="s">
        <v>565</v>
      </c>
    </row>
    <row r="255" spans="1:18" x14ac:dyDescent="0.25">
      <c r="A255" s="70" t="s">
        <v>1794</v>
      </c>
      <c r="B255" s="70" t="s">
        <v>1795</v>
      </c>
      <c r="C255" s="70">
        <v>3</v>
      </c>
      <c r="D255" s="70">
        <v>250</v>
      </c>
      <c r="E255" s="70">
        <v>50</v>
      </c>
      <c r="F255" s="70">
        <v>50</v>
      </c>
      <c r="G255" s="70">
        <v>0</v>
      </c>
      <c r="H255" s="70">
        <v>100</v>
      </c>
      <c r="I255" s="70">
        <v>0</v>
      </c>
      <c r="J255" s="70">
        <v>300</v>
      </c>
      <c r="K255" s="70">
        <v>50</v>
      </c>
      <c r="L255" s="70">
        <v>0</v>
      </c>
      <c r="M255" t="str">
        <f t="shared" si="3"/>
        <v>חשמלאי קרור</v>
      </c>
      <c r="N255" s="70" t="s">
        <v>100</v>
      </c>
      <c r="R255" s="70" t="s">
        <v>186</v>
      </c>
    </row>
    <row r="256" spans="1:18" x14ac:dyDescent="0.25">
      <c r="A256" s="70" t="s">
        <v>898</v>
      </c>
      <c r="B256" s="70" t="s">
        <v>899</v>
      </c>
      <c r="C256" s="70">
        <v>2</v>
      </c>
      <c r="D256" s="70">
        <v>251</v>
      </c>
      <c r="E256" s="70">
        <v>50</v>
      </c>
      <c r="F256" s="70">
        <v>50</v>
      </c>
      <c r="G256" s="70">
        <v>0</v>
      </c>
      <c r="H256" s="70">
        <v>100</v>
      </c>
      <c r="I256" s="70">
        <v>0</v>
      </c>
      <c r="J256" s="70">
        <v>300</v>
      </c>
      <c r="K256" s="70">
        <v>50</v>
      </c>
      <c r="L256" s="70">
        <v>0</v>
      </c>
      <c r="M256" t="str">
        <f t="shared" si="3"/>
        <v>חשמלאי רכב</v>
      </c>
      <c r="N256" s="70" t="s">
        <v>100</v>
      </c>
      <c r="R256" s="70" t="s">
        <v>245</v>
      </c>
    </row>
    <row r="257" spans="1:18" x14ac:dyDescent="0.25">
      <c r="A257" s="70" t="s">
        <v>1448</v>
      </c>
      <c r="B257" s="70" t="s">
        <v>1449</v>
      </c>
      <c r="C257" s="70">
        <v>2</v>
      </c>
      <c r="D257" s="70">
        <v>252</v>
      </c>
      <c r="E257" s="70">
        <v>50</v>
      </c>
      <c r="F257" s="70">
        <v>50</v>
      </c>
      <c r="G257" s="70">
        <v>0</v>
      </c>
      <c r="H257" s="70">
        <v>100</v>
      </c>
      <c r="I257" s="70">
        <v>0</v>
      </c>
      <c r="J257" s="70">
        <v>300</v>
      </c>
      <c r="K257" s="70">
        <v>50</v>
      </c>
      <c r="L257" s="70">
        <v>0</v>
      </c>
      <c r="M257" t="str">
        <f t="shared" si="3"/>
        <v>חשמלאי/חשמלאית מטוסים</v>
      </c>
      <c r="N257" s="70" t="s">
        <v>100</v>
      </c>
      <c r="R257" s="70" t="s">
        <v>143</v>
      </c>
    </row>
    <row r="258" spans="1:18" x14ac:dyDescent="0.25">
      <c r="A258" s="70" t="s">
        <v>2036</v>
      </c>
      <c r="B258" s="70" t="s">
        <v>2037</v>
      </c>
      <c r="C258" s="70">
        <v>1</v>
      </c>
      <c r="D258" s="70">
        <v>253</v>
      </c>
      <c r="E258" s="70">
        <v>0</v>
      </c>
      <c r="F258" s="70">
        <v>0</v>
      </c>
      <c r="G258" s="70">
        <v>0</v>
      </c>
      <c r="H258" s="70">
        <v>0</v>
      </c>
      <c r="I258" s="70">
        <v>0</v>
      </c>
      <c r="J258" s="70">
        <v>300</v>
      </c>
      <c r="K258" s="70">
        <v>0</v>
      </c>
      <c r="L258" s="70">
        <v>0</v>
      </c>
      <c r="M258" t="str">
        <f t="shared" si="3"/>
        <v>חתם/חתמת</v>
      </c>
      <c r="N258" s="70" t="s">
        <v>100</v>
      </c>
      <c r="R258" s="70" t="s">
        <v>183</v>
      </c>
    </row>
    <row r="259" spans="1:18" x14ac:dyDescent="0.25">
      <c r="A259" s="70" t="s">
        <v>1562</v>
      </c>
      <c r="B259" s="70" t="s">
        <v>1563</v>
      </c>
      <c r="C259" s="70">
        <v>3</v>
      </c>
      <c r="D259" s="70">
        <v>254</v>
      </c>
      <c r="E259" s="70">
        <v>100</v>
      </c>
      <c r="F259" s="70">
        <v>100</v>
      </c>
      <c r="G259" s="70">
        <v>0</v>
      </c>
      <c r="H259" s="70">
        <v>100</v>
      </c>
      <c r="I259" s="70">
        <v>0</v>
      </c>
      <c r="J259" s="70">
        <v>300</v>
      </c>
      <c r="K259" s="70">
        <v>100</v>
      </c>
      <c r="L259" s="70">
        <v>0</v>
      </c>
      <c r="M259" t="str">
        <f t="shared" si="3"/>
        <v>טבח</v>
      </c>
      <c r="N259" s="70" t="s">
        <v>100</v>
      </c>
      <c r="R259" s="70" t="s">
        <v>487</v>
      </c>
    </row>
    <row r="260" spans="1:18" x14ac:dyDescent="0.25">
      <c r="A260" s="70" t="s">
        <v>1699</v>
      </c>
      <c r="B260" s="70" t="s">
        <v>1700</v>
      </c>
      <c r="C260" s="70">
        <v>3</v>
      </c>
      <c r="D260" s="70">
        <v>255</v>
      </c>
      <c r="E260" s="70">
        <v>150</v>
      </c>
      <c r="F260" s="70">
        <v>150</v>
      </c>
      <c r="G260" s="70">
        <v>0</v>
      </c>
      <c r="H260" s="70">
        <v>100</v>
      </c>
      <c r="I260" s="70">
        <v>0</v>
      </c>
      <c r="J260" s="70">
        <v>300</v>
      </c>
      <c r="K260" s="70">
        <v>50</v>
      </c>
      <c r="L260" s="70">
        <v>0</v>
      </c>
      <c r="M260" t="str">
        <f t="shared" si="3"/>
        <v>טווה</v>
      </c>
      <c r="N260" s="70" t="s">
        <v>100</v>
      </c>
      <c r="R260" s="70" t="s">
        <v>903</v>
      </c>
    </row>
    <row r="261" spans="1:18" x14ac:dyDescent="0.25">
      <c r="A261" s="70" t="s">
        <v>1941</v>
      </c>
      <c r="B261" s="70" t="s">
        <v>1942</v>
      </c>
      <c r="C261" s="70">
        <v>3</v>
      </c>
      <c r="D261" s="70">
        <v>256</v>
      </c>
      <c r="E261" s="70">
        <v>100</v>
      </c>
      <c r="F261" s="70">
        <v>100</v>
      </c>
      <c r="G261" s="70">
        <v>0</v>
      </c>
      <c r="H261" s="70">
        <v>100</v>
      </c>
      <c r="I261" s="70">
        <v>0</v>
      </c>
      <c r="J261" s="70">
        <v>300</v>
      </c>
      <c r="K261" s="70">
        <v>100</v>
      </c>
      <c r="L261" s="70">
        <v>0</v>
      </c>
      <c r="M261" t="str">
        <f t="shared" si="3"/>
        <v>טוחן</v>
      </c>
      <c r="N261" s="70" t="s">
        <v>100</v>
      </c>
      <c r="R261" s="70" t="s">
        <v>346</v>
      </c>
    </row>
    <row r="262" spans="1:18" x14ac:dyDescent="0.25">
      <c r="A262" s="70">
        <v>2653</v>
      </c>
      <c r="B262" s="70" t="s">
        <v>652</v>
      </c>
      <c r="C262" s="70">
        <v>1</v>
      </c>
      <c r="D262" s="70">
        <v>257</v>
      </c>
      <c r="E262" s="70">
        <v>0</v>
      </c>
      <c r="F262" s="70">
        <v>0</v>
      </c>
      <c r="G262" s="70">
        <v>0</v>
      </c>
      <c r="H262" s="70">
        <v>0</v>
      </c>
      <c r="I262" s="70">
        <v>0</v>
      </c>
      <c r="J262" s="70">
        <v>300</v>
      </c>
      <c r="K262" s="70">
        <v>0</v>
      </c>
      <c r="L262" s="70">
        <v>0</v>
      </c>
      <c r="M262" t="str">
        <f t="shared" si="3"/>
        <v>טוען רבני</v>
      </c>
      <c r="N262" s="70" t="s">
        <v>100</v>
      </c>
      <c r="R262" s="70" t="s">
        <v>528</v>
      </c>
    </row>
    <row r="263" spans="1:18" x14ac:dyDescent="0.25">
      <c r="A263" s="70" t="s">
        <v>2084</v>
      </c>
      <c r="B263" s="70" t="s">
        <v>2085</v>
      </c>
      <c r="C263" s="70">
        <v>3</v>
      </c>
      <c r="D263" s="70">
        <v>258</v>
      </c>
      <c r="E263" s="70">
        <v>100</v>
      </c>
      <c r="F263" s="70">
        <v>100</v>
      </c>
      <c r="G263" s="70">
        <v>0</v>
      </c>
      <c r="H263" s="70">
        <v>100</v>
      </c>
      <c r="I263" s="70">
        <v>0</v>
      </c>
      <c r="J263" s="70">
        <v>300</v>
      </c>
      <c r="K263" s="70">
        <v>100</v>
      </c>
      <c r="L263" s="70">
        <v>0</v>
      </c>
      <c r="M263" t="str">
        <f t="shared" ref="M263:M326" si="4">TRIM(B263)</f>
        <v>טייח</v>
      </c>
      <c r="N263" s="70" t="s">
        <v>100</v>
      </c>
      <c r="R263" s="70" t="s">
        <v>607</v>
      </c>
    </row>
    <row r="264" spans="1:18" x14ac:dyDescent="0.25">
      <c r="A264" s="70" t="s">
        <v>1544</v>
      </c>
      <c r="B264" s="70" t="s">
        <v>1545</v>
      </c>
      <c r="C264" s="70">
        <v>7</v>
      </c>
      <c r="D264" s="70">
        <v>259</v>
      </c>
      <c r="E264" s="70">
        <v>300</v>
      </c>
      <c r="F264" s="70">
        <v>300</v>
      </c>
      <c r="G264" s="70">
        <v>300</v>
      </c>
      <c r="H264" s="70">
        <v>300</v>
      </c>
      <c r="I264" s="70">
        <v>300</v>
      </c>
      <c r="J264" s="70">
        <v>300</v>
      </c>
      <c r="K264" s="70">
        <v>300</v>
      </c>
      <c r="L264" s="70">
        <v>0</v>
      </c>
      <c r="M264" t="str">
        <f t="shared" si="4"/>
        <v>טייס</v>
      </c>
      <c r="N264" s="70" t="s">
        <v>100</v>
      </c>
      <c r="R264" s="70" t="s">
        <v>901</v>
      </c>
    </row>
    <row r="265" spans="1:18" x14ac:dyDescent="0.25">
      <c r="A265" s="70">
        <v>2506</v>
      </c>
      <c r="B265" s="70" t="s">
        <v>510</v>
      </c>
      <c r="C265" s="70">
        <v>1</v>
      </c>
      <c r="D265" s="70">
        <v>260</v>
      </c>
      <c r="E265" s="70">
        <v>0</v>
      </c>
      <c r="F265" s="70">
        <v>0</v>
      </c>
      <c r="G265" s="70">
        <v>0</v>
      </c>
      <c r="H265" s="70">
        <v>0</v>
      </c>
      <c r="I265" s="70">
        <v>0</v>
      </c>
      <c r="J265" s="70">
        <v>300</v>
      </c>
      <c r="K265" s="70">
        <v>0</v>
      </c>
      <c r="L265" s="70">
        <v>0</v>
      </c>
      <c r="M265" t="str">
        <f t="shared" si="4"/>
        <v>טייס ניסוי תעא</v>
      </c>
      <c r="N265" s="70" t="s">
        <v>100</v>
      </c>
      <c r="R265" s="70" t="s">
        <v>1114</v>
      </c>
    </row>
    <row r="266" spans="1:18" x14ac:dyDescent="0.25">
      <c r="A266" s="70" t="s">
        <v>1063</v>
      </c>
      <c r="B266" s="70" t="s">
        <v>1064</v>
      </c>
      <c r="C266" s="70">
        <v>2</v>
      </c>
      <c r="D266" s="70">
        <v>261</v>
      </c>
      <c r="E266" s="70">
        <v>0</v>
      </c>
      <c r="F266" s="70">
        <v>0</v>
      </c>
      <c r="G266" s="70">
        <v>0</v>
      </c>
      <c r="H266" s="70">
        <v>0</v>
      </c>
      <c r="I266" s="70">
        <v>0</v>
      </c>
      <c r="J266" s="70">
        <v>300</v>
      </c>
      <c r="K266" s="70">
        <v>0</v>
      </c>
      <c r="L266" s="70">
        <v>0</v>
      </c>
      <c r="M266" t="str">
        <f t="shared" si="4"/>
        <v>טכנאי אלקטרוניקה בלי מתח גב</v>
      </c>
      <c r="N266" s="70" t="s">
        <v>100</v>
      </c>
      <c r="R266" s="70" t="s">
        <v>905</v>
      </c>
    </row>
    <row r="267" spans="1:18" x14ac:dyDescent="0.25">
      <c r="A267" s="70">
        <v>2564</v>
      </c>
      <c r="B267" s="70" t="s">
        <v>565</v>
      </c>
      <c r="C267" s="70">
        <v>3</v>
      </c>
      <c r="D267" s="70">
        <v>262</v>
      </c>
      <c r="E267" s="70">
        <v>150</v>
      </c>
      <c r="F267" s="70">
        <v>150</v>
      </c>
      <c r="G267" s="70">
        <v>0</v>
      </c>
      <c r="H267" s="70">
        <v>150</v>
      </c>
      <c r="I267" s="70">
        <v>0</v>
      </c>
      <c r="J267" s="70">
        <v>300</v>
      </c>
      <c r="K267" s="70">
        <v>150</v>
      </c>
      <c r="L267" s="70">
        <v>0</v>
      </c>
      <c r="M267" t="str">
        <f t="shared" si="4"/>
        <v>טכנאי אמל"ח</v>
      </c>
      <c r="N267" s="70" t="s">
        <v>100</v>
      </c>
      <c r="R267" s="70" t="s">
        <v>1116</v>
      </c>
    </row>
    <row r="268" spans="1:18" x14ac:dyDescent="0.25">
      <c r="A268" s="70">
        <v>1089</v>
      </c>
      <c r="B268" s="70" t="s">
        <v>186</v>
      </c>
      <c r="C268" s="70">
        <v>3</v>
      </c>
      <c r="D268" s="70">
        <v>263</v>
      </c>
      <c r="E268" s="70">
        <v>100</v>
      </c>
      <c r="F268" s="70">
        <v>100</v>
      </c>
      <c r="G268" s="70">
        <v>0</v>
      </c>
      <c r="H268" s="70">
        <v>100</v>
      </c>
      <c r="I268" s="70">
        <v>0</v>
      </c>
      <c r="J268" s="70">
        <v>300</v>
      </c>
      <c r="K268" s="70">
        <v>100</v>
      </c>
      <c r="L268" s="70">
        <v>0</v>
      </c>
      <c r="M268" t="str">
        <f t="shared" si="4"/>
        <v>טכנאי במתקן דלק</v>
      </c>
      <c r="N268" s="70" t="s">
        <v>100</v>
      </c>
      <c r="R268" s="70" t="s">
        <v>1118</v>
      </c>
    </row>
    <row r="269" spans="1:18" x14ac:dyDescent="0.25">
      <c r="A269" s="70">
        <v>1169</v>
      </c>
      <c r="B269" s="70" t="s">
        <v>245</v>
      </c>
      <c r="C269" s="70">
        <v>2</v>
      </c>
      <c r="D269" s="70">
        <v>264</v>
      </c>
      <c r="E269" s="70">
        <v>50</v>
      </c>
      <c r="F269" s="70">
        <v>50</v>
      </c>
      <c r="G269" s="70">
        <v>0</v>
      </c>
      <c r="H269" s="70">
        <v>0</v>
      </c>
      <c r="I269" s="70">
        <v>0</v>
      </c>
      <c r="J269" s="70">
        <v>300</v>
      </c>
      <c r="K269" s="70">
        <v>50</v>
      </c>
      <c r="L269" s="70">
        <v>0</v>
      </c>
      <c r="M269" t="str">
        <f t="shared" si="4"/>
        <v>טכנאי בנין</v>
      </c>
      <c r="N269" s="70" t="s">
        <v>100</v>
      </c>
      <c r="R269" s="70" t="s">
        <v>1122</v>
      </c>
    </row>
    <row r="270" spans="1:18" x14ac:dyDescent="0.25">
      <c r="A270" s="70">
        <v>1035</v>
      </c>
      <c r="B270" s="70" t="s">
        <v>143</v>
      </c>
      <c r="C270" s="70">
        <v>2</v>
      </c>
      <c r="D270" s="70">
        <v>265</v>
      </c>
      <c r="E270" s="70">
        <v>50</v>
      </c>
      <c r="F270" s="70">
        <v>50</v>
      </c>
      <c r="G270" s="70">
        <v>0</v>
      </c>
      <c r="H270" s="70">
        <v>100</v>
      </c>
      <c r="I270" s="70">
        <v>0</v>
      </c>
      <c r="J270" s="70">
        <v>300</v>
      </c>
      <c r="K270" s="70">
        <v>50</v>
      </c>
      <c r="L270" s="70">
        <v>0</v>
      </c>
      <c r="M270" t="str">
        <f t="shared" si="4"/>
        <v>טכנאי בקרת איכות שטח (רדיואקטי</v>
      </c>
      <c r="N270" s="70" t="s">
        <v>100</v>
      </c>
      <c r="R270" s="70" t="s">
        <v>1120</v>
      </c>
    </row>
    <row r="271" spans="1:18" x14ac:dyDescent="0.25">
      <c r="A271" s="70">
        <v>1086</v>
      </c>
      <c r="B271" s="70" t="s">
        <v>183</v>
      </c>
      <c r="C271" s="70">
        <v>2</v>
      </c>
      <c r="D271" s="70">
        <v>266</v>
      </c>
      <c r="E271" s="70">
        <v>0</v>
      </c>
      <c r="F271" s="70">
        <v>0</v>
      </c>
      <c r="G271" s="70">
        <v>0</v>
      </c>
      <c r="H271" s="70">
        <v>0</v>
      </c>
      <c r="I271" s="70">
        <v>0</v>
      </c>
      <c r="J271" s="70">
        <v>300</v>
      </c>
      <c r="K271" s="70">
        <v>0</v>
      </c>
      <c r="L271" s="70">
        <v>0</v>
      </c>
      <c r="M271" t="str">
        <f t="shared" si="4"/>
        <v>טכנאי בקרת תמונה בטלויזיה</v>
      </c>
      <c r="N271" s="70" t="s">
        <v>100</v>
      </c>
      <c r="R271" s="70" t="s">
        <v>421</v>
      </c>
    </row>
    <row r="272" spans="1:18" x14ac:dyDescent="0.25">
      <c r="A272" s="70">
        <v>2483</v>
      </c>
      <c r="B272" s="70" t="s">
        <v>487</v>
      </c>
      <c r="C272" s="70">
        <v>1</v>
      </c>
      <c r="D272" s="70">
        <v>267</v>
      </c>
      <c r="E272" s="70">
        <v>0</v>
      </c>
      <c r="F272" s="70">
        <v>0</v>
      </c>
      <c r="G272" s="70">
        <v>0</v>
      </c>
      <c r="H272" s="70">
        <v>0</v>
      </c>
      <c r="I272" s="70">
        <v>0</v>
      </c>
      <c r="J272" s="70">
        <v>300</v>
      </c>
      <c r="K272" s="70">
        <v>0</v>
      </c>
      <c r="L272" s="70">
        <v>0</v>
      </c>
      <c r="M272" t="str">
        <f t="shared" si="4"/>
        <v>טכנאי בתחום הביוכימיה</v>
      </c>
      <c r="N272" s="70" t="s">
        <v>100</v>
      </c>
      <c r="R272" s="70" t="s">
        <v>1311</v>
      </c>
    </row>
    <row r="273" spans="1:18" x14ac:dyDescent="0.25">
      <c r="A273" s="70" t="s">
        <v>902</v>
      </c>
      <c r="B273" s="70" t="s">
        <v>903</v>
      </c>
      <c r="C273" s="70">
        <v>2</v>
      </c>
      <c r="D273" s="70">
        <v>268</v>
      </c>
      <c r="E273" s="70">
        <v>50</v>
      </c>
      <c r="F273" s="70">
        <v>50</v>
      </c>
      <c r="G273" s="70">
        <v>0</v>
      </c>
      <c r="H273" s="70">
        <v>100</v>
      </c>
      <c r="I273" s="70">
        <v>0</v>
      </c>
      <c r="J273" s="70">
        <v>300</v>
      </c>
      <c r="K273" s="70">
        <v>50</v>
      </c>
      <c r="L273" s="70">
        <v>0</v>
      </c>
      <c r="M273" t="str">
        <f t="shared" si="4"/>
        <v>טכנאי גז</v>
      </c>
      <c r="N273" s="70" t="s">
        <v>100</v>
      </c>
      <c r="R273" s="70" t="s">
        <v>1124</v>
      </c>
    </row>
    <row r="274" spans="1:18" x14ac:dyDescent="0.25">
      <c r="A274" s="70">
        <v>1688</v>
      </c>
      <c r="B274" s="70" t="s">
        <v>346</v>
      </c>
      <c r="C274" s="70">
        <v>3</v>
      </c>
      <c r="D274" s="70">
        <v>269</v>
      </c>
      <c r="E274" s="70">
        <v>100</v>
      </c>
      <c r="F274" s="70">
        <v>100</v>
      </c>
      <c r="G274" s="70">
        <v>300</v>
      </c>
      <c r="H274" s="70">
        <v>300</v>
      </c>
      <c r="I274" s="70">
        <v>300</v>
      </c>
      <c r="J274" s="70">
        <v>300</v>
      </c>
      <c r="K274" s="70">
        <v>100</v>
      </c>
      <c r="L274" s="70">
        <v>0</v>
      </c>
      <c r="M274" t="str">
        <f t="shared" si="4"/>
        <v>טכנאי גרעין</v>
      </c>
      <c r="N274" s="70" t="s">
        <v>100</v>
      </c>
      <c r="R274" s="70" t="s">
        <v>1493</v>
      </c>
    </row>
    <row r="275" spans="1:18" x14ac:dyDescent="0.25">
      <c r="A275" s="70">
        <v>2727</v>
      </c>
      <c r="B275" s="70" t="s">
        <v>2334</v>
      </c>
      <c r="C275" s="70">
        <v>7</v>
      </c>
      <c r="D275" s="70">
        <v>270</v>
      </c>
      <c r="E275" s="70">
        <v>300</v>
      </c>
      <c r="F275" s="70">
        <v>300</v>
      </c>
      <c r="G275" s="70">
        <v>300</v>
      </c>
      <c r="H275" s="70">
        <v>500</v>
      </c>
      <c r="I275" s="70">
        <v>300</v>
      </c>
      <c r="J275" s="70">
        <v>300</v>
      </c>
      <c r="K275" s="70">
        <v>300</v>
      </c>
      <c r="L275" s="70">
        <v>300</v>
      </c>
      <c r="M275" t="str">
        <f t="shared" si="4"/>
        <v>טכנאי ומרכיב כללי</v>
      </c>
      <c r="N275" s="70" t="s">
        <v>100</v>
      </c>
      <c r="R275" s="70" t="s">
        <v>1335</v>
      </c>
    </row>
    <row r="276" spans="1:18" x14ac:dyDescent="0.25">
      <c r="A276" s="70">
        <v>2524</v>
      </c>
      <c r="B276" s="70" t="s">
        <v>528</v>
      </c>
      <c r="C276" s="70">
        <v>1</v>
      </c>
      <c r="D276" s="70">
        <v>271</v>
      </c>
      <c r="E276" s="70">
        <v>0</v>
      </c>
      <c r="F276" s="70">
        <v>0</v>
      </c>
      <c r="G276" s="70">
        <v>0</v>
      </c>
      <c r="H276" s="70">
        <v>0</v>
      </c>
      <c r="I276" s="70">
        <v>0</v>
      </c>
      <c r="J276" s="70">
        <v>300</v>
      </c>
      <c r="K276" s="70">
        <v>0</v>
      </c>
      <c r="L276" s="70">
        <v>0</v>
      </c>
      <c r="M276" t="str">
        <f t="shared" si="4"/>
        <v>טכנאי חדר נקי</v>
      </c>
      <c r="N276" s="70" t="s">
        <v>100</v>
      </c>
      <c r="R276" s="70" t="s">
        <v>271</v>
      </c>
    </row>
    <row r="277" spans="1:18" x14ac:dyDescent="0.25">
      <c r="A277" s="70">
        <v>2607</v>
      </c>
      <c r="B277" s="70" t="s">
        <v>607</v>
      </c>
      <c r="C277" s="70">
        <v>3</v>
      </c>
      <c r="D277" s="70">
        <v>272</v>
      </c>
      <c r="E277" s="70">
        <v>50</v>
      </c>
      <c r="F277" s="70">
        <v>50</v>
      </c>
      <c r="G277" s="70">
        <v>0</v>
      </c>
      <c r="H277" s="70">
        <v>100</v>
      </c>
      <c r="I277" s="70">
        <v>0</v>
      </c>
      <c r="J277" s="70">
        <v>300</v>
      </c>
      <c r="K277" s="70">
        <v>50</v>
      </c>
      <c r="L277" s="70">
        <v>0</v>
      </c>
      <c r="M277" t="str">
        <f t="shared" si="4"/>
        <v>טכנאי חדרי קירור</v>
      </c>
      <c r="N277" s="70" t="s">
        <v>100</v>
      </c>
      <c r="R277" s="70" t="s">
        <v>142</v>
      </c>
    </row>
    <row r="278" spans="1:18" x14ac:dyDescent="0.25">
      <c r="A278" s="70" t="s">
        <v>900</v>
      </c>
      <c r="B278" s="70" t="s">
        <v>901</v>
      </c>
      <c r="C278" s="70">
        <v>3</v>
      </c>
      <c r="D278" s="70">
        <v>273</v>
      </c>
      <c r="E278" s="70">
        <v>150</v>
      </c>
      <c r="F278" s="70">
        <v>150</v>
      </c>
      <c r="G278" s="70">
        <v>1</v>
      </c>
      <c r="H278" s="70">
        <v>200</v>
      </c>
      <c r="I278" s="70">
        <v>100</v>
      </c>
      <c r="J278" s="70">
        <v>300</v>
      </c>
      <c r="K278" s="70">
        <v>150</v>
      </c>
      <c r="L278" s="70">
        <v>0</v>
      </c>
      <c r="M278" t="str">
        <f t="shared" si="4"/>
        <v>טכנאי טלויזיה ורדיו כולל אנטנה</v>
      </c>
      <c r="N278" s="70" t="s">
        <v>100</v>
      </c>
      <c r="R278" s="70" t="s">
        <v>655</v>
      </c>
    </row>
    <row r="279" spans="1:18" x14ac:dyDescent="0.25">
      <c r="A279" s="70" t="s">
        <v>1113</v>
      </c>
      <c r="B279" s="70" t="s">
        <v>1114</v>
      </c>
      <c r="C279" s="70">
        <v>2</v>
      </c>
      <c r="D279" s="70">
        <v>274</v>
      </c>
      <c r="E279" s="70">
        <v>50</v>
      </c>
      <c r="F279" s="70">
        <v>50</v>
      </c>
      <c r="G279" s="70">
        <v>0</v>
      </c>
      <c r="H279" s="70">
        <v>0</v>
      </c>
      <c r="I279" s="70">
        <v>0</v>
      </c>
      <c r="J279" s="70">
        <v>300</v>
      </c>
      <c r="K279" s="70">
        <v>50</v>
      </c>
      <c r="L279" s="70">
        <v>0</v>
      </c>
      <c r="M279" t="str">
        <f t="shared" si="4"/>
        <v>טכנאי טלויזיה ורדיו לא כו</v>
      </c>
      <c r="N279" s="70" t="s">
        <v>100</v>
      </c>
      <c r="R279" s="70" t="s">
        <v>654</v>
      </c>
    </row>
    <row r="280" spans="1:18" x14ac:dyDescent="0.25">
      <c r="A280" s="70" t="s">
        <v>904</v>
      </c>
      <c r="B280" s="70" t="s">
        <v>905</v>
      </c>
      <c r="C280" s="70">
        <v>2</v>
      </c>
      <c r="D280" s="70">
        <v>275</v>
      </c>
      <c r="E280" s="70">
        <v>50</v>
      </c>
      <c r="F280" s="70">
        <v>50</v>
      </c>
      <c r="G280" s="70">
        <v>0</v>
      </c>
      <c r="H280" s="70">
        <v>100</v>
      </c>
      <c r="I280" s="70">
        <v>0</v>
      </c>
      <c r="J280" s="70">
        <v>300</v>
      </c>
      <c r="K280" s="70">
        <v>50</v>
      </c>
      <c r="L280" s="70">
        <v>0</v>
      </c>
      <c r="M280" t="str">
        <f t="shared" si="4"/>
        <v>טכנאי טלפון</v>
      </c>
      <c r="N280" s="70" t="s">
        <v>100</v>
      </c>
      <c r="R280" s="70" t="s">
        <v>597</v>
      </c>
    </row>
    <row r="281" spans="1:18" x14ac:dyDescent="0.25">
      <c r="A281" s="70" t="s">
        <v>1115</v>
      </c>
      <c r="B281" s="70" t="s">
        <v>1116</v>
      </c>
      <c r="C281" s="70">
        <v>2</v>
      </c>
      <c r="D281" s="70">
        <v>276</v>
      </c>
      <c r="E281" s="70">
        <v>0</v>
      </c>
      <c r="F281" s="70">
        <v>0</v>
      </c>
      <c r="G281" s="70">
        <v>0</v>
      </c>
      <c r="H281" s="70">
        <v>0</v>
      </c>
      <c r="I281" s="70">
        <v>0</v>
      </c>
      <c r="J281" s="70">
        <v>300</v>
      </c>
      <c r="K281" s="70">
        <v>0</v>
      </c>
      <c r="L281" s="70">
        <v>0</v>
      </c>
      <c r="M281" t="str">
        <f t="shared" si="4"/>
        <v>טכנאי טקסטיל</v>
      </c>
      <c r="N281" s="70" t="s">
        <v>100</v>
      </c>
      <c r="R281" s="70" t="s">
        <v>996</v>
      </c>
    </row>
    <row r="282" spans="1:18" x14ac:dyDescent="0.25">
      <c r="A282" s="70" t="s">
        <v>1117</v>
      </c>
      <c r="B282" s="70" t="s">
        <v>1118</v>
      </c>
      <c r="C282" s="70">
        <v>2</v>
      </c>
      <c r="D282" s="70">
        <v>277</v>
      </c>
      <c r="E282" s="70">
        <v>50</v>
      </c>
      <c r="F282" s="70">
        <v>50</v>
      </c>
      <c r="G282" s="70">
        <v>0</v>
      </c>
      <c r="H282" s="70">
        <v>100</v>
      </c>
      <c r="I282" s="70">
        <v>0</v>
      </c>
      <c r="J282" s="70">
        <v>300</v>
      </c>
      <c r="K282" s="70">
        <v>50</v>
      </c>
      <c r="L282" s="70">
        <v>0</v>
      </c>
      <c r="M282" t="str">
        <f t="shared" si="4"/>
        <v>טכנאי להרכבת מכונות</v>
      </c>
      <c r="N282" s="70" t="s">
        <v>100</v>
      </c>
      <c r="R282" s="70" t="s">
        <v>966</v>
      </c>
    </row>
    <row r="283" spans="1:18" x14ac:dyDescent="0.25">
      <c r="A283" s="70" t="s">
        <v>1121</v>
      </c>
      <c r="B283" s="70" t="s">
        <v>1122</v>
      </c>
      <c r="C283" s="70">
        <v>2</v>
      </c>
      <c r="D283" s="70">
        <v>278</v>
      </c>
      <c r="E283" s="70">
        <v>50</v>
      </c>
      <c r="F283" s="70">
        <v>50</v>
      </c>
      <c r="G283" s="70">
        <v>0</v>
      </c>
      <c r="H283" s="70">
        <v>100</v>
      </c>
      <c r="I283" s="70">
        <v>0</v>
      </c>
      <c r="J283" s="70">
        <v>300</v>
      </c>
      <c r="K283" s="70">
        <v>50</v>
      </c>
      <c r="L283" s="70">
        <v>0</v>
      </c>
      <c r="M283" t="str">
        <f t="shared" si="4"/>
        <v>טכנאי למכונות כביסה</v>
      </c>
      <c r="N283" s="70" t="s">
        <v>100</v>
      </c>
      <c r="R283" s="70" t="s">
        <v>968</v>
      </c>
    </row>
    <row r="284" spans="1:18" x14ac:dyDescent="0.25">
      <c r="A284" s="70" t="s">
        <v>1119</v>
      </c>
      <c r="B284" s="70" t="s">
        <v>1120</v>
      </c>
      <c r="C284" s="70">
        <v>2</v>
      </c>
      <c r="D284" s="70">
        <v>279</v>
      </c>
      <c r="E284" s="70">
        <v>50</v>
      </c>
      <c r="F284" s="70">
        <v>50</v>
      </c>
      <c r="G284" s="70">
        <v>0</v>
      </c>
      <c r="H284" s="70">
        <v>0</v>
      </c>
      <c r="I284" s="70">
        <v>0</v>
      </c>
      <c r="J284" s="70">
        <v>300</v>
      </c>
      <c r="K284" s="70">
        <v>50</v>
      </c>
      <c r="L284" s="70">
        <v>0</v>
      </c>
      <c r="M284" t="str">
        <f t="shared" si="4"/>
        <v>טכנאי למכניקה עדינה</v>
      </c>
      <c r="N284" s="70" t="s">
        <v>100</v>
      </c>
      <c r="R284" s="70" t="s">
        <v>741</v>
      </c>
    </row>
    <row r="285" spans="1:18" x14ac:dyDescent="0.25">
      <c r="A285" s="70">
        <v>2411</v>
      </c>
      <c r="B285" s="70" t="s">
        <v>421</v>
      </c>
      <c r="C285" s="70">
        <v>7</v>
      </c>
      <c r="D285" s="70">
        <v>280</v>
      </c>
      <c r="E285" s="70">
        <v>300</v>
      </c>
      <c r="F285" s="70">
        <v>300</v>
      </c>
      <c r="G285" s="70">
        <v>300</v>
      </c>
      <c r="H285" s="70">
        <v>300</v>
      </c>
      <c r="I285" s="70">
        <v>300</v>
      </c>
      <c r="J285" s="70">
        <v>300</v>
      </c>
      <c r="K285" s="70">
        <v>300</v>
      </c>
      <c r="L285" s="70">
        <v>0</v>
      </c>
      <c r="M285" t="str">
        <f t="shared" si="4"/>
        <v>טכנאי מוטס</v>
      </c>
      <c r="N285" s="70" t="s">
        <v>100</v>
      </c>
      <c r="R285" s="70" t="s">
        <v>169</v>
      </c>
    </row>
    <row r="286" spans="1:18" x14ac:dyDescent="0.25">
      <c r="A286" s="70" t="s">
        <v>1310</v>
      </c>
      <c r="B286" s="70" t="s">
        <v>1311</v>
      </c>
      <c r="C286" s="70">
        <v>1</v>
      </c>
      <c r="D286" s="70">
        <v>281</v>
      </c>
      <c r="E286" s="70">
        <v>0</v>
      </c>
      <c r="F286" s="70">
        <v>0</v>
      </c>
      <c r="G286" s="70">
        <v>0</v>
      </c>
      <c r="H286" s="70">
        <v>0</v>
      </c>
      <c r="I286" s="70">
        <v>0</v>
      </c>
      <c r="J286" s="70">
        <v>300</v>
      </c>
      <c r="K286" s="70">
        <v>0</v>
      </c>
      <c r="L286" s="70">
        <v>0</v>
      </c>
      <c r="M286" t="str">
        <f t="shared" si="4"/>
        <v>טכנאי מחשבים</v>
      </c>
      <c r="N286" s="70" t="s">
        <v>100</v>
      </c>
      <c r="R286" s="70" t="s">
        <v>1916</v>
      </c>
    </row>
    <row r="287" spans="1:18" x14ac:dyDescent="0.25">
      <c r="A287" s="70" t="s">
        <v>1123</v>
      </c>
      <c r="B287" s="70" t="s">
        <v>1124</v>
      </c>
      <c r="C287" s="70">
        <v>2</v>
      </c>
      <c r="D287" s="70">
        <v>282</v>
      </c>
      <c r="E287" s="70">
        <v>0</v>
      </c>
      <c r="F287" s="70">
        <v>0</v>
      </c>
      <c r="G287" s="70">
        <v>0</v>
      </c>
      <c r="H287" s="70">
        <v>0</v>
      </c>
      <c r="I287" s="70">
        <v>0</v>
      </c>
      <c r="J287" s="70">
        <v>300</v>
      </c>
      <c r="K287" s="70">
        <v>0</v>
      </c>
      <c r="L287" s="70">
        <v>0</v>
      </c>
      <c r="M287" t="str">
        <f t="shared" si="4"/>
        <v>טכנאי מטוסים לא מוטס</v>
      </c>
      <c r="N287" s="70" t="s">
        <v>100</v>
      </c>
      <c r="R287" s="70" t="s">
        <v>1068</v>
      </c>
    </row>
    <row r="288" spans="1:18" x14ac:dyDescent="0.25">
      <c r="A288" s="70" t="s">
        <v>1492</v>
      </c>
      <c r="B288" s="70" t="s">
        <v>1493</v>
      </c>
      <c r="C288" s="70">
        <v>2</v>
      </c>
      <c r="D288" s="70">
        <v>283</v>
      </c>
      <c r="E288" s="70">
        <v>0</v>
      </c>
      <c r="F288" s="70">
        <v>0</v>
      </c>
      <c r="G288" s="70">
        <v>0</v>
      </c>
      <c r="H288" s="70">
        <v>0</v>
      </c>
      <c r="I288" s="70">
        <v>0</v>
      </c>
      <c r="J288" s="70">
        <v>300</v>
      </c>
      <c r="K288" s="70">
        <v>0</v>
      </c>
      <c r="L288" s="70">
        <v>0</v>
      </c>
      <c r="M288" t="str">
        <f t="shared" si="4"/>
        <v>טכנאי מיכון משרדי</v>
      </c>
      <c r="N288" s="70" t="s">
        <v>100</v>
      </c>
      <c r="R288" s="70" t="s">
        <v>2167</v>
      </c>
    </row>
    <row r="289" spans="1:18" x14ac:dyDescent="0.25">
      <c r="A289" s="70" t="s">
        <v>1334</v>
      </c>
      <c r="B289" s="70" t="s">
        <v>1335</v>
      </c>
      <c r="C289" s="70">
        <v>2</v>
      </c>
      <c r="D289" s="70">
        <v>284</v>
      </c>
      <c r="E289" s="70">
        <v>50</v>
      </c>
      <c r="F289" s="70">
        <v>50</v>
      </c>
      <c r="G289" s="70">
        <v>0</v>
      </c>
      <c r="H289" s="70">
        <v>100</v>
      </c>
      <c r="I289" s="70">
        <v>0</v>
      </c>
      <c r="J289" s="70">
        <v>300</v>
      </c>
      <c r="K289" s="70">
        <v>50</v>
      </c>
      <c r="L289" s="70">
        <v>0</v>
      </c>
      <c r="M289" t="str">
        <f t="shared" si="4"/>
        <v>טכנאי מים מפעיל מתקן</v>
      </c>
      <c r="N289" s="70" t="s">
        <v>100</v>
      </c>
      <c r="R289" s="70" t="s">
        <v>1843</v>
      </c>
    </row>
    <row r="290" spans="1:18" x14ac:dyDescent="0.25">
      <c r="A290" s="70">
        <v>1210</v>
      </c>
      <c r="B290" s="70" t="s">
        <v>271</v>
      </c>
      <c r="C290" s="70">
        <v>2</v>
      </c>
      <c r="D290" s="70">
        <v>285</v>
      </c>
      <c r="E290" s="70">
        <v>50</v>
      </c>
      <c r="F290" s="70">
        <v>50</v>
      </c>
      <c r="G290" s="70">
        <v>0</v>
      </c>
      <c r="H290" s="70">
        <v>100</v>
      </c>
      <c r="I290" s="70">
        <v>0</v>
      </c>
      <c r="J290" s="70">
        <v>300</v>
      </c>
      <c r="K290" s="70">
        <v>50</v>
      </c>
      <c r="L290" s="70">
        <v>0</v>
      </c>
      <c r="M290" t="str">
        <f t="shared" si="4"/>
        <v>טכנאי מכונות</v>
      </c>
      <c r="N290" s="70" t="s">
        <v>100</v>
      </c>
      <c r="R290" s="70" t="s">
        <v>1271</v>
      </c>
    </row>
    <row r="291" spans="1:18" x14ac:dyDescent="0.25">
      <c r="A291" s="70">
        <v>1033</v>
      </c>
      <c r="B291" s="70" t="s">
        <v>142</v>
      </c>
      <c r="C291" s="70">
        <v>2</v>
      </c>
      <c r="D291" s="70">
        <v>286</v>
      </c>
      <c r="E291" s="70">
        <v>0</v>
      </c>
      <c r="F291" s="70">
        <v>0</v>
      </c>
      <c r="G291" s="70">
        <v>0</v>
      </c>
      <c r="H291" s="70">
        <v>0</v>
      </c>
      <c r="I291" s="70">
        <v>0</v>
      </c>
      <c r="J291" s="70">
        <v>300</v>
      </c>
      <c r="K291" s="70">
        <v>0</v>
      </c>
      <c r="L291" s="70">
        <v>0</v>
      </c>
      <c r="M291" t="str">
        <f t="shared" si="4"/>
        <v>טכנאי מכונות שתיה</v>
      </c>
      <c r="N291" s="70" t="s">
        <v>100</v>
      </c>
      <c r="R291" s="70" t="s">
        <v>1736</v>
      </c>
    </row>
    <row r="292" spans="1:18" x14ac:dyDescent="0.25">
      <c r="A292" s="70">
        <v>2656</v>
      </c>
      <c r="B292" s="70" t="s">
        <v>655</v>
      </c>
      <c r="C292" s="70">
        <v>7</v>
      </c>
      <c r="D292" s="70">
        <v>287</v>
      </c>
      <c r="E292" s="70">
        <v>300</v>
      </c>
      <c r="F292" s="70">
        <v>300</v>
      </c>
      <c r="G292" s="70">
        <v>2</v>
      </c>
      <c r="H292" s="70">
        <v>300</v>
      </c>
      <c r="I292" s="70">
        <v>300</v>
      </c>
      <c r="J292" s="70">
        <v>300</v>
      </c>
      <c r="K292" s="70">
        <v>300</v>
      </c>
      <c r="L292" s="70" t="s">
        <v>2277</v>
      </c>
      <c r="M292" t="str">
        <f t="shared" si="4"/>
        <v>טכנאי מנופים כולל גובה</v>
      </c>
      <c r="N292" s="70" t="s">
        <v>100</v>
      </c>
      <c r="R292" s="70" t="s">
        <v>1421</v>
      </c>
    </row>
    <row r="293" spans="1:18" x14ac:dyDescent="0.25">
      <c r="A293" s="70">
        <v>2655</v>
      </c>
      <c r="B293" s="70" t="s">
        <v>654</v>
      </c>
      <c r="C293" s="70">
        <v>3</v>
      </c>
      <c r="D293" s="70">
        <v>288</v>
      </c>
      <c r="E293" s="70">
        <v>150</v>
      </c>
      <c r="F293" s="70">
        <v>150</v>
      </c>
      <c r="G293" s="70">
        <v>0</v>
      </c>
      <c r="H293" s="70">
        <v>200</v>
      </c>
      <c r="I293" s="70">
        <v>0</v>
      </c>
      <c r="J293" s="70">
        <v>300</v>
      </c>
      <c r="K293" s="70">
        <v>150</v>
      </c>
      <c r="L293" s="70">
        <v>0</v>
      </c>
      <c r="M293" t="str">
        <f t="shared" si="4"/>
        <v>טכנאי מנופים על הקרקע</v>
      </c>
      <c r="N293" s="70" t="s">
        <v>100</v>
      </c>
      <c r="R293" s="70" t="s">
        <v>1861</v>
      </c>
    </row>
    <row r="294" spans="1:18" x14ac:dyDescent="0.25">
      <c r="A294" s="70">
        <v>2694</v>
      </c>
      <c r="B294" s="70" t="s">
        <v>2301</v>
      </c>
      <c r="C294" s="70">
        <v>3</v>
      </c>
      <c r="D294" s="70">
        <v>289</v>
      </c>
      <c r="E294" s="70">
        <v>100</v>
      </c>
      <c r="F294" s="70">
        <v>100</v>
      </c>
      <c r="G294" s="70">
        <v>0</v>
      </c>
      <c r="H294" s="70">
        <v>100</v>
      </c>
      <c r="I294" s="70">
        <v>0</v>
      </c>
      <c r="J294" s="70">
        <v>300</v>
      </c>
      <c r="K294" s="70">
        <v>100</v>
      </c>
      <c r="L294" s="70">
        <v>0</v>
      </c>
      <c r="M294" t="str">
        <f t="shared" si="4"/>
        <v>טכנאי מערכות טכנולוגיה</v>
      </c>
      <c r="N294" s="70" t="s">
        <v>100</v>
      </c>
      <c r="R294" s="70" t="s">
        <v>2025</v>
      </c>
    </row>
    <row r="295" spans="1:18" x14ac:dyDescent="0.25">
      <c r="A295" s="70">
        <v>2597</v>
      </c>
      <c r="B295" s="70" t="s">
        <v>597</v>
      </c>
      <c r="C295" s="70">
        <v>2</v>
      </c>
      <c r="D295" s="70">
        <v>290</v>
      </c>
      <c r="E295" s="70">
        <v>50</v>
      </c>
      <c r="F295" s="70">
        <v>50</v>
      </c>
      <c r="G295" s="70">
        <v>0</v>
      </c>
      <c r="H295" s="70">
        <v>100</v>
      </c>
      <c r="I295" s="70">
        <v>0</v>
      </c>
      <c r="J295" s="70">
        <v>300</v>
      </c>
      <c r="K295" s="70">
        <v>50</v>
      </c>
      <c r="L295" s="70">
        <v>0</v>
      </c>
      <c r="M295" t="str">
        <f t="shared" si="4"/>
        <v>טכנאי משאבות</v>
      </c>
      <c r="N295" s="70" t="s">
        <v>100</v>
      </c>
      <c r="R295" s="70" t="s">
        <v>1859</v>
      </c>
    </row>
    <row r="296" spans="1:18" x14ac:dyDescent="0.25">
      <c r="A296" s="70" t="s">
        <v>995</v>
      </c>
      <c r="B296" s="70" t="s">
        <v>996</v>
      </c>
      <c r="C296" s="70">
        <v>2</v>
      </c>
      <c r="D296" s="70">
        <v>291</v>
      </c>
      <c r="E296" s="70">
        <v>50</v>
      </c>
      <c r="F296" s="70">
        <v>50</v>
      </c>
      <c r="G296" s="70">
        <v>0</v>
      </c>
      <c r="H296" s="70">
        <v>100</v>
      </c>
      <c r="I296" s="70">
        <v>0</v>
      </c>
      <c r="J296" s="70">
        <v>300</v>
      </c>
      <c r="K296" s="70">
        <v>50</v>
      </c>
      <c r="L296" s="70">
        <v>0</v>
      </c>
      <c r="M296" t="str">
        <f t="shared" si="4"/>
        <v>טכנאי קירור ומזוג אויר</v>
      </c>
      <c r="N296" s="70" t="s">
        <v>100</v>
      </c>
      <c r="R296" s="70" t="s">
        <v>1435</v>
      </c>
    </row>
    <row r="297" spans="1:18" x14ac:dyDescent="0.25">
      <c r="A297" s="70" t="s">
        <v>965</v>
      </c>
      <c r="B297" s="70" t="s">
        <v>966</v>
      </c>
      <c r="C297" s="70">
        <v>3</v>
      </c>
      <c r="D297" s="70">
        <v>292</v>
      </c>
      <c r="E297" s="70">
        <v>50</v>
      </c>
      <c r="F297" s="70">
        <v>50</v>
      </c>
      <c r="G297" s="70">
        <v>0</v>
      </c>
      <c r="H297" s="70">
        <v>0</v>
      </c>
      <c r="I297" s="70">
        <v>0</v>
      </c>
      <c r="J297" s="70">
        <v>300</v>
      </c>
      <c r="K297" s="70">
        <v>50</v>
      </c>
      <c r="L297" s="70">
        <v>0</v>
      </c>
      <c r="M297" t="str">
        <f t="shared" si="4"/>
        <v>טכנאי רנטגן</v>
      </c>
      <c r="N297" s="70" t="s">
        <v>100</v>
      </c>
      <c r="R297" s="70" t="s">
        <v>1078</v>
      </c>
    </row>
    <row r="298" spans="1:18" x14ac:dyDescent="0.25">
      <c r="A298" s="70" t="s">
        <v>967</v>
      </c>
      <c r="B298" s="70" t="s">
        <v>968</v>
      </c>
      <c r="C298" s="70">
        <v>2</v>
      </c>
      <c r="D298" s="70">
        <v>293</v>
      </c>
      <c r="E298" s="70">
        <v>0</v>
      </c>
      <c r="F298" s="70">
        <v>0</v>
      </c>
      <c r="G298" s="70">
        <v>0</v>
      </c>
      <c r="H298" s="70">
        <v>0</v>
      </c>
      <c r="I298" s="70">
        <v>0</v>
      </c>
      <c r="J298" s="70">
        <v>300</v>
      </c>
      <c r="K298" s="70">
        <v>0</v>
      </c>
      <c r="L298" s="70">
        <v>0</v>
      </c>
      <c r="M298" t="str">
        <f t="shared" si="4"/>
        <v>טכנאי רפואי</v>
      </c>
      <c r="N298" s="70" t="s">
        <v>100</v>
      </c>
      <c r="R298" s="70" t="s">
        <v>1425</v>
      </c>
    </row>
    <row r="299" spans="1:18" x14ac:dyDescent="0.25">
      <c r="A299" s="70" t="s">
        <v>740</v>
      </c>
      <c r="B299" s="70" t="s">
        <v>741</v>
      </c>
      <c r="C299" s="70">
        <v>3</v>
      </c>
      <c r="D299" s="70">
        <v>294</v>
      </c>
      <c r="E299" s="70">
        <v>50</v>
      </c>
      <c r="F299" s="70">
        <v>50</v>
      </c>
      <c r="G299" s="70">
        <v>0</v>
      </c>
      <c r="H299" s="70">
        <v>0</v>
      </c>
      <c r="I299" s="70">
        <v>0</v>
      </c>
      <c r="J299" s="70">
        <v>300</v>
      </c>
      <c r="K299" s="70">
        <v>50</v>
      </c>
      <c r="L299" s="70">
        <v>0</v>
      </c>
      <c r="M299" t="str">
        <f t="shared" si="4"/>
        <v>טכנאי שיניים</v>
      </c>
      <c r="N299" s="70" t="s">
        <v>100</v>
      </c>
      <c r="R299" s="70" t="s">
        <v>2217</v>
      </c>
    </row>
    <row r="300" spans="1:18" x14ac:dyDescent="0.25">
      <c r="A300" s="70">
        <v>1066</v>
      </c>
      <c r="B300" s="70" t="s">
        <v>169</v>
      </c>
      <c r="C300" s="70" t="s">
        <v>170</v>
      </c>
      <c r="D300" s="70">
        <v>295</v>
      </c>
      <c r="E300" s="70">
        <v>50</v>
      </c>
      <c r="F300" s="70">
        <v>50</v>
      </c>
      <c r="G300" s="70">
        <v>0</v>
      </c>
      <c r="H300" s="70">
        <v>100</v>
      </c>
      <c r="I300" s="70">
        <v>0</v>
      </c>
      <c r="J300" s="70">
        <v>300</v>
      </c>
      <c r="K300" s="70">
        <v>50</v>
      </c>
      <c r="L300" s="70">
        <v>0</v>
      </c>
      <c r="M300" t="str">
        <f t="shared" si="4"/>
        <v>טכנאי שירות מכונות CNC</v>
      </c>
      <c r="N300" s="70" t="s">
        <v>100</v>
      </c>
      <c r="R300" s="70" t="s">
        <v>1728</v>
      </c>
    </row>
    <row r="301" spans="1:18" x14ac:dyDescent="0.25">
      <c r="A301" s="70">
        <v>2807</v>
      </c>
      <c r="B301" s="70" t="s">
        <v>2409</v>
      </c>
      <c r="C301" s="70">
        <v>7</v>
      </c>
      <c r="D301" s="70">
        <v>296</v>
      </c>
      <c r="E301" s="70">
        <v>300</v>
      </c>
      <c r="F301" s="70">
        <v>300</v>
      </c>
      <c r="G301" s="70">
        <v>1</v>
      </c>
      <c r="H301" s="70">
        <v>300</v>
      </c>
      <c r="I301" s="70">
        <v>300</v>
      </c>
      <c r="J301" s="70">
        <v>300</v>
      </c>
      <c r="K301" s="70">
        <v>300</v>
      </c>
      <c r="L301" s="70" t="s">
        <v>2277</v>
      </c>
      <c r="M301" t="str">
        <f t="shared" si="4"/>
        <v>טכנאי שירות מעליות מ 15 עד 40 מטר</v>
      </c>
      <c r="N301" s="70" t="s">
        <v>100</v>
      </c>
      <c r="R301" s="70" t="s">
        <v>980</v>
      </c>
    </row>
    <row r="302" spans="1:18" x14ac:dyDescent="0.25">
      <c r="A302" s="70">
        <v>2808</v>
      </c>
      <c r="B302" s="70" t="s">
        <v>2410</v>
      </c>
      <c r="C302" s="70">
        <v>7</v>
      </c>
      <c r="D302" s="70">
        <v>297</v>
      </c>
      <c r="E302" s="70">
        <v>300</v>
      </c>
      <c r="F302" s="70">
        <v>300</v>
      </c>
      <c r="G302" s="70">
        <v>2</v>
      </c>
      <c r="H302" s="70">
        <v>300</v>
      </c>
      <c r="I302" s="70">
        <v>300</v>
      </c>
      <c r="J302" s="70">
        <v>300</v>
      </c>
      <c r="K302" s="70">
        <v>300</v>
      </c>
      <c r="L302" s="70" t="s">
        <v>2277</v>
      </c>
      <c r="M302" t="str">
        <f t="shared" si="4"/>
        <v>טכנאי שירות מעליות מ 40 עד 60 מטר</v>
      </c>
      <c r="N302" s="70" t="s">
        <v>100</v>
      </c>
      <c r="R302" s="70" t="s">
        <v>1393</v>
      </c>
    </row>
    <row r="303" spans="1:18" x14ac:dyDescent="0.25">
      <c r="A303" s="70">
        <v>2809</v>
      </c>
      <c r="B303" s="70" t="s">
        <v>2411</v>
      </c>
      <c r="C303" s="70">
        <v>7</v>
      </c>
      <c r="D303" s="70">
        <v>298</v>
      </c>
      <c r="E303" s="70">
        <v>300</v>
      </c>
      <c r="F303" s="70">
        <v>300</v>
      </c>
      <c r="G303" s="70">
        <v>300</v>
      </c>
      <c r="H303" s="70">
        <v>300</v>
      </c>
      <c r="I303" s="70">
        <v>300</v>
      </c>
      <c r="J303" s="70">
        <v>300</v>
      </c>
      <c r="K303" s="70">
        <v>300</v>
      </c>
      <c r="L303" s="70" t="s">
        <v>2277</v>
      </c>
      <c r="M303" t="str">
        <f t="shared" si="4"/>
        <v>טכנאי שירות מעליות מעל 60 מטר</v>
      </c>
      <c r="N303" s="70" t="s">
        <v>100</v>
      </c>
      <c r="R303" s="70" t="s">
        <v>2057</v>
      </c>
    </row>
    <row r="304" spans="1:18" x14ac:dyDescent="0.25">
      <c r="A304" s="70">
        <v>2806</v>
      </c>
      <c r="B304" s="70" t="s">
        <v>2408</v>
      </c>
      <c r="C304" s="70">
        <v>3</v>
      </c>
      <c r="D304" s="70">
        <v>299</v>
      </c>
      <c r="E304" s="70">
        <v>150</v>
      </c>
      <c r="F304" s="70">
        <v>150</v>
      </c>
      <c r="G304" s="70">
        <v>0</v>
      </c>
      <c r="H304" s="70">
        <v>150</v>
      </c>
      <c r="I304" s="70">
        <v>0</v>
      </c>
      <c r="J304" s="70">
        <v>300</v>
      </c>
      <c r="K304" s="70">
        <v>100</v>
      </c>
      <c r="L304" s="70">
        <v>0</v>
      </c>
      <c r="M304" t="str">
        <f t="shared" si="4"/>
        <v>טכנאי שירות מעליות עד 15 מטר</v>
      </c>
      <c r="N304" s="70" t="s">
        <v>100</v>
      </c>
      <c r="R304" s="70" t="s">
        <v>1459</v>
      </c>
    </row>
    <row r="305" spans="1:18" x14ac:dyDescent="0.25">
      <c r="A305" s="70" t="s">
        <v>1067</v>
      </c>
      <c r="B305" s="70" t="s">
        <v>1068</v>
      </c>
      <c r="C305" s="70">
        <v>2</v>
      </c>
      <c r="D305" s="70">
        <v>300</v>
      </c>
      <c r="E305" s="70">
        <v>0</v>
      </c>
      <c r="F305" s="70">
        <v>0</v>
      </c>
      <c r="G305" s="70">
        <v>0</v>
      </c>
      <c r="H305" s="70">
        <v>0</v>
      </c>
      <c r="I305" s="70">
        <v>0</v>
      </c>
      <c r="J305" s="70">
        <v>300</v>
      </c>
      <c r="K305" s="70">
        <v>0</v>
      </c>
      <c r="L305" s="70">
        <v>0</v>
      </c>
      <c r="M305" t="str">
        <f t="shared" si="4"/>
        <v>טכנאי תקשורת</v>
      </c>
      <c r="N305" s="70" t="s">
        <v>100</v>
      </c>
      <c r="R305" s="70" t="s">
        <v>1991</v>
      </c>
    </row>
    <row r="306" spans="1:18" x14ac:dyDescent="0.25">
      <c r="A306" s="70" t="s">
        <v>2166</v>
      </c>
      <c r="B306" s="70" t="s">
        <v>2167</v>
      </c>
      <c r="C306" s="70">
        <v>1</v>
      </c>
      <c r="D306" s="70">
        <v>301</v>
      </c>
      <c r="E306" s="70">
        <v>0</v>
      </c>
      <c r="F306" s="70">
        <v>0</v>
      </c>
      <c r="G306" s="70">
        <v>0</v>
      </c>
      <c r="H306" s="70">
        <v>0</v>
      </c>
      <c r="I306" s="70">
        <v>0</v>
      </c>
      <c r="J306" s="70">
        <v>300</v>
      </c>
      <c r="K306" s="70">
        <v>0</v>
      </c>
      <c r="L306" s="70">
        <v>0</v>
      </c>
      <c r="M306" t="str">
        <f t="shared" si="4"/>
        <v>טכנאי/טכנאית אדריכלות</v>
      </c>
      <c r="N306" s="70" t="s">
        <v>100</v>
      </c>
      <c r="R306" s="70" t="s">
        <v>859</v>
      </c>
    </row>
    <row r="307" spans="1:18" x14ac:dyDescent="0.25">
      <c r="A307" s="70" t="s">
        <v>1842</v>
      </c>
      <c r="B307" s="70" t="s">
        <v>1843</v>
      </c>
      <c r="C307" s="70">
        <v>2</v>
      </c>
      <c r="D307" s="70">
        <v>302</v>
      </c>
      <c r="E307" s="70">
        <v>0</v>
      </c>
      <c r="F307" s="70">
        <v>0</v>
      </c>
      <c r="G307" s="70">
        <v>0</v>
      </c>
      <c r="H307" s="70">
        <v>0</v>
      </c>
      <c r="I307" s="70">
        <v>0</v>
      </c>
      <c r="J307" s="70">
        <v>300</v>
      </c>
      <c r="K307" s="70">
        <v>0</v>
      </c>
      <c r="L307" s="70">
        <v>0</v>
      </c>
      <c r="M307" t="str">
        <f t="shared" si="4"/>
        <v>טכנאי/טכנאית זיהוי פלילי במשטרה</v>
      </c>
      <c r="N307" s="70" t="s">
        <v>100</v>
      </c>
      <c r="R307" s="70" t="s">
        <v>211</v>
      </c>
    </row>
    <row r="308" spans="1:18" x14ac:dyDescent="0.25">
      <c r="A308" s="70" t="s">
        <v>1270</v>
      </c>
      <c r="B308" s="70" t="s">
        <v>1271</v>
      </c>
      <c r="C308" s="70">
        <v>2</v>
      </c>
      <c r="D308" s="70">
        <v>303</v>
      </c>
      <c r="E308" s="70">
        <v>50</v>
      </c>
      <c r="F308" s="70">
        <v>50</v>
      </c>
      <c r="G308" s="70">
        <v>0</v>
      </c>
      <c r="H308" s="70">
        <v>100</v>
      </c>
      <c r="I308" s="70">
        <v>0</v>
      </c>
      <c r="J308" s="70">
        <v>300</v>
      </c>
      <c r="K308" s="70">
        <v>50</v>
      </c>
      <c r="L308" s="70">
        <v>0</v>
      </c>
      <c r="M308" t="str">
        <f t="shared" si="4"/>
        <v>טכנאי/טכנאית חשמל</v>
      </c>
      <c r="N308" s="70" t="s">
        <v>100</v>
      </c>
      <c r="R308" s="70" t="s">
        <v>769</v>
      </c>
    </row>
    <row r="309" spans="1:18" x14ac:dyDescent="0.25">
      <c r="A309" s="70" t="s">
        <v>1735</v>
      </c>
      <c r="B309" s="70" t="s">
        <v>1736</v>
      </c>
      <c r="C309" s="70">
        <v>2</v>
      </c>
      <c r="D309" s="70">
        <v>304</v>
      </c>
      <c r="E309" s="70">
        <v>50</v>
      </c>
      <c r="F309" s="70">
        <v>50</v>
      </c>
      <c r="G309" s="70">
        <v>0</v>
      </c>
      <c r="H309" s="70">
        <v>0</v>
      </c>
      <c r="I309" s="70">
        <v>0</v>
      </c>
      <c r="J309" s="70">
        <v>300</v>
      </c>
      <c r="K309" s="70">
        <v>50</v>
      </c>
      <c r="L309" s="70">
        <v>0</v>
      </c>
      <c r="M309" t="str">
        <f t="shared" si="4"/>
        <v>טכנאי/טכנאית כימיה</v>
      </c>
      <c r="N309" s="70" t="s">
        <v>100</v>
      </c>
      <c r="R309" s="70" t="s">
        <v>484</v>
      </c>
    </row>
    <row r="310" spans="1:18" x14ac:dyDescent="0.25">
      <c r="A310" s="70" t="s">
        <v>1420</v>
      </c>
      <c r="B310" s="70" t="s">
        <v>1421</v>
      </c>
      <c r="C310" s="70">
        <v>2</v>
      </c>
      <c r="D310" s="70">
        <v>305</v>
      </c>
      <c r="E310" s="70">
        <v>50</v>
      </c>
      <c r="F310" s="70">
        <v>50</v>
      </c>
      <c r="G310" s="70">
        <v>0</v>
      </c>
      <c r="H310" s="70">
        <v>100</v>
      </c>
      <c r="I310" s="70">
        <v>0</v>
      </c>
      <c r="J310" s="70">
        <v>300</v>
      </c>
      <c r="K310" s="70">
        <v>50</v>
      </c>
      <c r="L310" s="70">
        <v>0</v>
      </c>
      <c r="M310" t="str">
        <f t="shared" si="4"/>
        <v>טכנאי/טכנאית מכונות בתע"ש</v>
      </c>
      <c r="N310" s="70" t="s">
        <v>100</v>
      </c>
      <c r="R310" s="70" t="s">
        <v>1705</v>
      </c>
    </row>
    <row r="311" spans="1:18" x14ac:dyDescent="0.25">
      <c r="A311" s="70" t="s">
        <v>1860</v>
      </c>
      <c r="B311" s="70" t="s">
        <v>1861</v>
      </c>
      <c r="C311" s="70">
        <v>2</v>
      </c>
      <c r="D311" s="70">
        <v>306</v>
      </c>
      <c r="E311" s="70">
        <v>50</v>
      </c>
      <c r="F311" s="70">
        <v>50</v>
      </c>
      <c r="G311" s="70">
        <v>0</v>
      </c>
      <c r="H311" s="70">
        <v>0</v>
      </c>
      <c r="I311" s="70">
        <v>0</v>
      </c>
      <c r="J311" s="70">
        <v>300</v>
      </c>
      <c r="K311" s="70">
        <v>50</v>
      </c>
      <c r="L311" s="70">
        <v>0</v>
      </c>
      <c r="M311" t="str">
        <f t="shared" si="4"/>
        <v>טכנאי/טכנאית מכונות חליבה</v>
      </c>
      <c r="N311" s="70" t="s">
        <v>100</v>
      </c>
      <c r="R311" s="70" t="s">
        <v>466</v>
      </c>
    </row>
    <row r="312" spans="1:18" x14ac:dyDescent="0.25">
      <c r="A312" s="70" t="s">
        <v>2024</v>
      </c>
      <c r="B312" s="70" t="s">
        <v>2025</v>
      </c>
      <c r="C312" s="70">
        <v>2</v>
      </c>
      <c r="D312" s="70">
        <v>307</v>
      </c>
      <c r="E312" s="70">
        <v>50</v>
      </c>
      <c r="F312" s="70">
        <v>50</v>
      </c>
      <c r="G312" s="70">
        <v>0</v>
      </c>
      <c r="H312" s="70">
        <v>100</v>
      </c>
      <c r="I312" s="70">
        <v>0</v>
      </c>
      <c r="J312" s="70">
        <v>300</v>
      </c>
      <c r="K312" s="70">
        <v>50</v>
      </c>
      <c r="L312" s="70">
        <v>0</v>
      </c>
      <c r="M312" t="str">
        <f t="shared" si="4"/>
        <v>טכנאי/טכנאית מכונות נגרות</v>
      </c>
      <c r="N312" s="70" t="s">
        <v>100</v>
      </c>
      <c r="R312" s="70" t="s">
        <v>1961</v>
      </c>
    </row>
    <row r="313" spans="1:18" x14ac:dyDescent="0.25">
      <c r="A313" s="70" t="s">
        <v>1858</v>
      </c>
      <c r="B313" s="70" t="s">
        <v>1859</v>
      </c>
      <c r="C313" s="70">
        <v>2</v>
      </c>
      <c r="D313" s="70">
        <v>308</v>
      </c>
      <c r="E313" s="70">
        <v>50</v>
      </c>
      <c r="F313" s="70">
        <v>50</v>
      </c>
      <c r="G313" s="70">
        <v>0</v>
      </c>
      <c r="H313" s="70">
        <v>100</v>
      </c>
      <c r="I313" s="70">
        <v>0</v>
      </c>
      <c r="J313" s="70">
        <v>300</v>
      </c>
      <c r="K313" s="70">
        <v>50</v>
      </c>
      <c r="L313" s="70">
        <v>0</v>
      </c>
      <c r="M313" t="str">
        <f t="shared" si="4"/>
        <v>טכנאי/טכנאית מכונות תפירה</v>
      </c>
      <c r="N313" s="70" t="s">
        <v>100</v>
      </c>
      <c r="R313" s="70" t="s">
        <v>907</v>
      </c>
    </row>
    <row r="314" spans="1:18" x14ac:dyDescent="0.25">
      <c r="A314" s="70" t="s">
        <v>1434</v>
      </c>
      <c r="B314" s="70" t="s">
        <v>1435</v>
      </c>
      <c r="C314" s="70">
        <v>2</v>
      </c>
      <c r="D314" s="70">
        <v>309</v>
      </c>
      <c r="E314" s="70">
        <v>0</v>
      </c>
      <c r="F314" s="70">
        <v>0</v>
      </c>
      <c r="G314" s="70">
        <v>0</v>
      </c>
      <c r="H314" s="70">
        <v>0</v>
      </c>
      <c r="I314" s="70">
        <v>0</v>
      </c>
      <c r="J314" s="70">
        <v>300</v>
      </c>
      <c r="K314" s="70">
        <v>0</v>
      </c>
      <c r="L314" s="70">
        <v>0</v>
      </c>
      <c r="M314" t="str">
        <f t="shared" si="4"/>
        <v>טכנאי/טכנאית מנועי סילון (לא מוטס)</v>
      </c>
      <c r="N314" s="70" t="s">
        <v>100</v>
      </c>
      <c r="R314" s="70" t="s">
        <v>2023</v>
      </c>
    </row>
    <row r="315" spans="1:18" x14ac:dyDescent="0.25">
      <c r="A315" s="70" t="s">
        <v>1077</v>
      </c>
      <c r="B315" s="70" t="s">
        <v>1078</v>
      </c>
      <c r="C315" s="70">
        <v>2</v>
      </c>
      <c r="D315" s="70">
        <v>310</v>
      </c>
      <c r="E315" s="70">
        <v>50</v>
      </c>
      <c r="F315" s="70">
        <v>50</v>
      </c>
      <c r="G315" s="70">
        <v>0</v>
      </c>
      <c r="H315" s="70">
        <v>100</v>
      </c>
      <c r="I315" s="70">
        <v>0</v>
      </c>
      <c r="J315" s="70">
        <v>300</v>
      </c>
      <c r="K315" s="70">
        <v>50</v>
      </c>
      <c r="L315" s="70">
        <v>0</v>
      </c>
      <c r="M315" t="str">
        <f t="shared" si="4"/>
        <v>טכנאי/טכנאית מערכות אזעקה</v>
      </c>
      <c r="N315" s="70" t="s">
        <v>100</v>
      </c>
      <c r="R315" s="70" t="s">
        <v>1938</v>
      </c>
    </row>
    <row r="316" spans="1:18" x14ac:dyDescent="0.25">
      <c r="A316" s="70" t="s">
        <v>1424</v>
      </c>
      <c r="B316" s="70" t="s">
        <v>1425</v>
      </c>
      <c r="C316" s="70">
        <v>2</v>
      </c>
      <c r="D316" s="70">
        <v>311</v>
      </c>
      <c r="E316" s="70">
        <v>50</v>
      </c>
      <c r="F316" s="70">
        <v>50</v>
      </c>
      <c r="G316" s="70">
        <v>0</v>
      </c>
      <c r="H316" s="70">
        <v>100</v>
      </c>
      <c r="I316" s="70">
        <v>0</v>
      </c>
      <c r="J316" s="70">
        <v>300</v>
      </c>
      <c r="K316" s="70">
        <v>50</v>
      </c>
      <c r="L316" s="70">
        <v>0</v>
      </c>
      <c r="M316" t="str">
        <f t="shared" si="4"/>
        <v>טכנאי/טכנאית מערכת לכיבוי אש (מילוי</v>
      </c>
      <c r="N316" s="70" t="s">
        <v>100</v>
      </c>
      <c r="R316" s="70" t="s">
        <v>1245</v>
      </c>
    </row>
    <row r="317" spans="1:18" x14ac:dyDescent="0.25">
      <c r="A317" s="70" t="s">
        <v>2216</v>
      </c>
      <c r="B317" s="70" t="s">
        <v>2217</v>
      </c>
      <c r="C317" s="70">
        <v>2</v>
      </c>
      <c r="D317" s="70">
        <v>312</v>
      </c>
      <c r="E317" s="70">
        <v>50</v>
      </c>
      <c r="F317" s="70">
        <v>50</v>
      </c>
      <c r="G317" s="70">
        <v>0</v>
      </c>
      <c r="H317" s="70">
        <v>100</v>
      </c>
      <c r="I317" s="70">
        <v>0</v>
      </c>
      <c r="J317" s="70">
        <v>300</v>
      </c>
      <c r="K317" s="70">
        <v>50</v>
      </c>
      <c r="L317" s="70">
        <v>0</v>
      </c>
      <c r="M317" t="str">
        <f t="shared" si="4"/>
        <v>טכנאי/טכנאית משאבות ואקום</v>
      </c>
      <c r="N317" s="70" t="s">
        <v>100</v>
      </c>
      <c r="R317" s="70" t="s">
        <v>453</v>
      </c>
    </row>
    <row r="318" spans="1:18" x14ac:dyDescent="0.25">
      <c r="A318" s="70" t="s">
        <v>1727</v>
      </c>
      <c r="B318" s="70" t="s">
        <v>1728</v>
      </c>
      <c r="C318" s="70">
        <v>2</v>
      </c>
      <c r="D318" s="70">
        <v>313</v>
      </c>
      <c r="E318" s="70">
        <v>50</v>
      </c>
      <c r="F318" s="70">
        <v>50</v>
      </c>
      <c r="G318" s="70">
        <v>0</v>
      </c>
      <c r="H318" s="70">
        <v>0</v>
      </c>
      <c r="I318" s="70">
        <v>0</v>
      </c>
      <c r="J318" s="70">
        <v>300</v>
      </c>
      <c r="K318" s="70">
        <v>50</v>
      </c>
      <c r="L318" s="70">
        <v>0</v>
      </c>
      <c r="M318" t="str">
        <f t="shared" si="4"/>
        <v>טכנאי/טכנאית נוף</v>
      </c>
      <c r="N318" s="70" t="s">
        <v>100</v>
      </c>
      <c r="R318" s="70" t="s">
        <v>428</v>
      </c>
    </row>
    <row r="319" spans="1:18" x14ac:dyDescent="0.25">
      <c r="A319" s="70" t="s">
        <v>979</v>
      </c>
      <c r="B319" s="70" t="s">
        <v>980</v>
      </c>
      <c r="C319" s="70">
        <v>2</v>
      </c>
      <c r="D319" s="70">
        <v>314</v>
      </c>
      <c r="E319" s="70">
        <v>0</v>
      </c>
      <c r="F319" s="70">
        <v>0</v>
      </c>
      <c r="G319" s="70">
        <v>0</v>
      </c>
      <c r="H319" s="70">
        <v>0</v>
      </c>
      <c r="I319" s="70">
        <v>0</v>
      </c>
      <c r="J319" s="70">
        <v>300</v>
      </c>
      <c r="K319" s="70">
        <v>0</v>
      </c>
      <c r="L319" s="70">
        <v>0</v>
      </c>
      <c r="M319" t="str">
        <f t="shared" si="4"/>
        <v>טכנאי/טכנאית קול</v>
      </c>
      <c r="N319" s="70" t="s">
        <v>100</v>
      </c>
      <c r="R319" s="70" t="s">
        <v>310</v>
      </c>
    </row>
    <row r="320" spans="1:18" x14ac:dyDescent="0.25">
      <c r="A320" s="70" t="s">
        <v>1392</v>
      </c>
      <c r="B320" s="70" t="s">
        <v>1393</v>
      </c>
      <c r="C320" s="70">
        <v>2</v>
      </c>
      <c r="D320" s="70">
        <v>315</v>
      </c>
      <c r="E320" s="70">
        <v>50</v>
      </c>
      <c r="F320" s="70">
        <v>50</v>
      </c>
      <c r="G320" s="70">
        <v>0</v>
      </c>
      <c r="H320" s="70">
        <v>0</v>
      </c>
      <c r="I320" s="70">
        <v>0</v>
      </c>
      <c r="J320" s="70">
        <v>300</v>
      </c>
      <c r="K320" s="70">
        <v>50</v>
      </c>
      <c r="L320" s="70">
        <v>0</v>
      </c>
      <c r="M320" t="str">
        <f t="shared" si="4"/>
        <v>טכנאי/טכנאית קרקע לוקח דגימות</v>
      </c>
      <c r="N320" s="70" t="s">
        <v>100</v>
      </c>
      <c r="R320" s="70" t="s">
        <v>554</v>
      </c>
    </row>
    <row r="321" spans="1:18" x14ac:dyDescent="0.25">
      <c r="A321" s="70" t="s">
        <v>2056</v>
      </c>
      <c r="B321" s="70" t="s">
        <v>2057</v>
      </c>
      <c r="C321" s="70">
        <v>2</v>
      </c>
      <c r="D321" s="70">
        <v>316</v>
      </c>
      <c r="E321" s="70">
        <v>50</v>
      </c>
      <c r="F321" s="70">
        <v>50</v>
      </c>
      <c r="G321" s="70">
        <v>0</v>
      </c>
      <c r="H321" s="70">
        <v>100</v>
      </c>
      <c r="I321" s="70">
        <v>0</v>
      </c>
      <c r="J321" s="70">
        <v>300</v>
      </c>
      <c r="K321" s="70">
        <v>50</v>
      </c>
      <c r="L321" s="70">
        <v>0</v>
      </c>
      <c r="M321" t="str">
        <f t="shared" si="4"/>
        <v>טכנאי/טכנאית שרות והתקנת בתעשיה מ.ח</v>
      </c>
      <c r="N321" s="70" t="s">
        <v>100</v>
      </c>
      <c r="R321" s="70" t="s">
        <v>480</v>
      </c>
    </row>
    <row r="322" spans="1:18" x14ac:dyDescent="0.25">
      <c r="A322" s="70" t="s">
        <v>1458</v>
      </c>
      <c r="B322" s="70" t="s">
        <v>1459</v>
      </c>
      <c r="C322" s="70">
        <v>2</v>
      </c>
      <c r="D322" s="70">
        <v>317</v>
      </c>
      <c r="E322" s="70">
        <v>50</v>
      </c>
      <c r="F322" s="70">
        <v>50</v>
      </c>
      <c r="G322" s="70">
        <v>0</v>
      </c>
      <c r="H322" s="70">
        <v>100</v>
      </c>
      <c r="I322" s="70">
        <v>0</v>
      </c>
      <c r="J322" s="70">
        <v>300</v>
      </c>
      <c r="K322" s="70">
        <v>50</v>
      </c>
      <c r="L322" s="70">
        <v>0</v>
      </c>
      <c r="M322" t="str">
        <f t="shared" si="4"/>
        <v>טכנאי/טכנאית שרות מיכשור חשמילי בית</v>
      </c>
      <c r="N322" s="70" t="s">
        <v>100</v>
      </c>
      <c r="R322" s="70" t="s">
        <v>1207</v>
      </c>
    </row>
    <row r="323" spans="1:18" x14ac:dyDescent="0.25">
      <c r="A323" s="70" t="s">
        <v>1990</v>
      </c>
      <c r="B323" s="70" t="s">
        <v>1991</v>
      </c>
      <c r="C323" s="70">
        <v>2</v>
      </c>
      <c r="D323" s="70">
        <v>318</v>
      </c>
      <c r="E323" s="70">
        <v>0</v>
      </c>
      <c r="F323" s="70">
        <v>0</v>
      </c>
      <c r="G323" s="70">
        <v>0</v>
      </c>
      <c r="H323" s="70">
        <v>0</v>
      </c>
      <c r="I323" s="70">
        <v>0</v>
      </c>
      <c r="J323" s="70">
        <v>300</v>
      </c>
      <c r="K323" s="70">
        <v>0</v>
      </c>
      <c r="L323" s="70">
        <v>0</v>
      </c>
      <c r="M323" t="str">
        <f t="shared" si="4"/>
        <v>טכנאי/טכנאית תעשיה ותקשורת</v>
      </c>
      <c r="N323" s="70" t="s">
        <v>100</v>
      </c>
      <c r="R323" s="70" t="s">
        <v>344</v>
      </c>
    </row>
    <row r="324" spans="1:18" x14ac:dyDescent="0.25">
      <c r="A324" s="70" t="s">
        <v>858</v>
      </c>
      <c r="B324" s="70" t="s">
        <v>859</v>
      </c>
      <c r="C324" s="70">
        <v>2</v>
      </c>
      <c r="D324" s="70">
        <v>319</v>
      </c>
      <c r="E324" s="70">
        <v>50</v>
      </c>
      <c r="F324" s="70">
        <v>50</v>
      </c>
      <c r="G324" s="70">
        <v>0</v>
      </c>
      <c r="H324" s="70">
        <v>0</v>
      </c>
      <c r="I324" s="70">
        <v>0</v>
      </c>
      <c r="J324" s="70">
        <v>300</v>
      </c>
      <c r="K324" s="70">
        <v>50</v>
      </c>
      <c r="L324" s="70">
        <v>0</v>
      </c>
      <c r="M324" t="str">
        <f t="shared" si="4"/>
        <v>טכנאי/ת מכונות סריגה</v>
      </c>
      <c r="N324" s="70" t="s">
        <v>100</v>
      </c>
      <c r="R324" s="70" t="s">
        <v>436</v>
      </c>
    </row>
    <row r="325" spans="1:18" x14ac:dyDescent="0.25">
      <c r="A325" s="70">
        <v>1120</v>
      </c>
      <c r="B325" s="70" t="s">
        <v>211</v>
      </c>
      <c r="C325" s="70">
        <v>1</v>
      </c>
      <c r="D325" s="70">
        <v>320</v>
      </c>
      <c r="E325" s="70">
        <v>0</v>
      </c>
      <c r="F325" s="70">
        <v>0</v>
      </c>
      <c r="G325" s="70">
        <v>0</v>
      </c>
      <c r="H325" s="70">
        <v>0</v>
      </c>
      <c r="I325" s="70">
        <v>0</v>
      </c>
      <c r="J325" s="70">
        <v>300</v>
      </c>
      <c r="K325" s="70">
        <v>0</v>
      </c>
      <c r="L325" s="70">
        <v>0</v>
      </c>
      <c r="M325" t="str">
        <f t="shared" si="4"/>
        <v>טכנולוג רפואי</v>
      </c>
      <c r="N325" s="70" t="s">
        <v>100</v>
      </c>
      <c r="R325" s="70" t="s">
        <v>625</v>
      </c>
    </row>
    <row r="326" spans="1:18" x14ac:dyDescent="0.25">
      <c r="A326" s="70" t="s">
        <v>768</v>
      </c>
      <c r="B326" s="70" t="s">
        <v>769</v>
      </c>
      <c r="C326" s="70">
        <v>1</v>
      </c>
      <c r="D326" s="70">
        <v>321</v>
      </c>
      <c r="E326" s="70">
        <v>0</v>
      </c>
      <c r="F326" s="70">
        <v>0</v>
      </c>
      <c r="G326" s="70">
        <v>0</v>
      </c>
      <c r="H326" s="70">
        <v>0</v>
      </c>
      <c r="I326" s="70">
        <v>0</v>
      </c>
      <c r="J326" s="70">
        <v>300</v>
      </c>
      <c r="K326" s="70">
        <v>0</v>
      </c>
      <c r="L326" s="70">
        <v>0</v>
      </c>
      <c r="M326" t="str">
        <f t="shared" si="4"/>
        <v>טכנולוג/טכנולוגית מזון</v>
      </c>
      <c r="N326" s="70" t="s">
        <v>100</v>
      </c>
      <c r="R326" s="70" t="s">
        <v>674</v>
      </c>
    </row>
    <row r="327" spans="1:18" x14ac:dyDescent="0.25">
      <c r="A327" s="70">
        <v>2480</v>
      </c>
      <c r="B327" s="70" t="s">
        <v>484</v>
      </c>
      <c r="C327" s="70">
        <v>1</v>
      </c>
      <c r="D327" s="70">
        <v>322</v>
      </c>
      <c r="E327" s="70">
        <v>0</v>
      </c>
      <c r="F327" s="70">
        <v>0</v>
      </c>
      <c r="G327" s="70">
        <v>0</v>
      </c>
      <c r="H327" s="70">
        <v>0</v>
      </c>
      <c r="I327" s="70">
        <v>0</v>
      </c>
      <c r="J327" s="70">
        <v>300</v>
      </c>
      <c r="K327" s="70">
        <v>0</v>
      </c>
      <c r="L327" s="70">
        <v>0</v>
      </c>
      <c r="M327" t="str">
        <f t="shared" ref="M327:M390" si="5">TRIM(B327)</f>
        <v>טלמרקטינג</v>
      </c>
      <c r="N327" s="70" t="s">
        <v>100</v>
      </c>
      <c r="R327" s="70" t="s">
        <v>472</v>
      </c>
    </row>
    <row r="328" spans="1:18" x14ac:dyDescent="0.25">
      <c r="A328" s="70" t="s">
        <v>1704</v>
      </c>
      <c r="B328" s="70" t="s">
        <v>1705</v>
      </c>
      <c r="C328" s="70">
        <v>3</v>
      </c>
      <c r="D328" s="70">
        <v>323</v>
      </c>
      <c r="E328" s="70">
        <v>150</v>
      </c>
      <c r="F328" s="70">
        <v>150</v>
      </c>
      <c r="G328" s="70">
        <v>0</v>
      </c>
      <c r="H328" s="70">
        <v>100</v>
      </c>
      <c r="I328" s="70">
        <v>0</v>
      </c>
      <c r="J328" s="70">
        <v>300</v>
      </c>
      <c r="K328" s="70">
        <v>150</v>
      </c>
      <c r="L328" s="70">
        <v>0</v>
      </c>
      <c r="M328" t="str">
        <f t="shared" si="5"/>
        <v>טלף/טלפית בקר</v>
      </c>
      <c r="N328" s="70" t="s">
        <v>100</v>
      </c>
      <c r="R328" s="70" t="s">
        <v>485</v>
      </c>
    </row>
    <row r="329" spans="1:18" x14ac:dyDescent="0.25">
      <c r="A329" s="70">
        <v>2459</v>
      </c>
      <c r="B329" s="70" t="s">
        <v>466</v>
      </c>
      <c r="C329" s="70">
        <v>3</v>
      </c>
      <c r="D329" s="70">
        <v>324</v>
      </c>
      <c r="E329" s="70">
        <v>0</v>
      </c>
      <c r="F329" s="70">
        <v>0</v>
      </c>
      <c r="G329" s="70">
        <v>0</v>
      </c>
      <c r="H329" s="70">
        <v>0</v>
      </c>
      <c r="I329" s="70">
        <v>0</v>
      </c>
      <c r="J329" s="70">
        <v>300</v>
      </c>
      <c r="K329" s="70">
        <v>0</v>
      </c>
      <c r="L329" s="70">
        <v>0</v>
      </c>
      <c r="M329" t="str">
        <f t="shared" si="5"/>
        <v>טסט</v>
      </c>
      <c r="N329" s="70" t="s">
        <v>100</v>
      </c>
      <c r="R329" s="70" t="s">
        <v>553</v>
      </c>
    </row>
    <row r="330" spans="1:18" x14ac:dyDescent="0.25">
      <c r="A330" s="70">
        <v>2803</v>
      </c>
      <c r="B330" s="70" t="s">
        <v>2405</v>
      </c>
      <c r="C330" s="70">
        <v>7</v>
      </c>
      <c r="D330" s="70">
        <v>325</v>
      </c>
      <c r="E330" s="70">
        <v>300</v>
      </c>
      <c r="F330" s="70">
        <v>300</v>
      </c>
      <c r="G330" s="70">
        <v>1</v>
      </c>
      <c r="H330" s="70">
        <v>300</v>
      </c>
      <c r="I330" s="70">
        <v>300</v>
      </c>
      <c r="J330" s="70">
        <v>300</v>
      </c>
      <c r="K330" s="70">
        <v>300</v>
      </c>
      <c r="L330" s="70" t="s">
        <v>2277</v>
      </c>
      <c r="M330" t="str">
        <f t="shared" si="5"/>
        <v>טפסן בנין מ 15 - 40 מטר</v>
      </c>
      <c r="N330" s="70" t="s">
        <v>100</v>
      </c>
      <c r="R330" s="70" t="s">
        <v>1227</v>
      </c>
    </row>
    <row r="331" spans="1:18" x14ac:dyDescent="0.25">
      <c r="A331" s="70">
        <v>2804</v>
      </c>
      <c r="B331" s="70" t="s">
        <v>2406</v>
      </c>
      <c r="C331" s="70">
        <v>7</v>
      </c>
      <c r="D331" s="70">
        <v>326</v>
      </c>
      <c r="E331" s="70">
        <v>300</v>
      </c>
      <c r="F331" s="70">
        <v>300</v>
      </c>
      <c r="G331" s="70">
        <v>2</v>
      </c>
      <c r="H331" s="70">
        <v>300</v>
      </c>
      <c r="I331" s="70">
        <v>300</v>
      </c>
      <c r="J331" s="70">
        <v>300</v>
      </c>
      <c r="K331" s="70">
        <v>300</v>
      </c>
      <c r="L331" s="70" t="s">
        <v>2277</v>
      </c>
      <c r="M331" t="str">
        <f t="shared" si="5"/>
        <v>טפסן בנין מ 40 - 60 מטר</v>
      </c>
      <c r="N331" s="70" t="s">
        <v>100</v>
      </c>
      <c r="R331" s="70" t="s">
        <v>701</v>
      </c>
    </row>
    <row r="332" spans="1:18" x14ac:dyDescent="0.25">
      <c r="A332" s="70">
        <v>2805</v>
      </c>
      <c r="B332" s="70" t="s">
        <v>2407</v>
      </c>
      <c r="C332" s="70">
        <v>7</v>
      </c>
      <c r="D332" s="70">
        <v>327</v>
      </c>
      <c r="E332" s="70">
        <v>300</v>
      </c>
      <c r="F332" s="70">
        <v>300</v>
      </c>
      <c r="G332" s="70">
        <v>300</v>
      </c>
      <c r="H332" s="70">
        <v>300</v>
      </c>
      <c r="I332" s="70">
        <v>300</v>
      </c>
      <c r="J332" s="70">
        <v>300</v>
      </c>
      <c r="K332" s="70">
        <v>300</v>
      </c>
      <c r="L332" s="70" t="s">
        <v>2277</v>
      </c>
      <c r="M332" t="str">
        <f t="shared" si="5"/>
        <v>טפסן בנין מעל 60 מטר</v>
      </c>
      <c r="N332" s="70" t="s">
        <v>100</v>
      </c>
      <c r="R332" s="70" t="s">
        <v>1707</v>
      </c>
    </row>
    <row r="333" spans="1:18" x14ac:dyDescent="0.25">
      <c r="A333" s="70">
        <v>2755</v>
      </c>
      <c r="B333" s="70" t="s">
        <v>2359</v>
      </c>
      <c r="C333" s="70">
        <v>3</v>
      </c>
      <c r="D333" s="70">
        <v>328</v>
      </c>
      <c r="E333" s="70">
        <v>150</v>
      </c>
      <c r="F333" s="70">
        <v>150</v>
      </c>
      <c r="G333" s="70">
        <v>0</v>
      </c>
      <c r="H333" s="70">
        <v>150</v>
      </c>
      <c r="I333" s="70">
        <v>0</v>
      </c>
      <c r="J333" s="70">
        <v>300</v>
      </c>
      <c r="K333" s="70">
        <v>100</v>
      </c>
      <c r="L333" s="70">
        <v>0</v>
      </c>
      <c r="M333" t="str">
        <f t="shared" si="5"/>
        <v>טפסן בנין עד 15 מטר</v>
      </c>
      <c r="N333" s="70" t="s">
        <v>100</v>
      </c>
      <c r="R333" s="70" t="s">
        <v>2071</v>
      </c>
    </row>
    <row r="334" spans="1:18" x14ac:dyDescent="0.25">
      <c r="A334" s="70" t="s">
        <v>906</v>
      </c>
      <c r="B334" s="70" t="s">
        <v>907</v>
      </c>
      <c r="C334" s="70">
        <v>3</v>
      </c>
      <c r="D334" s="70">
        <v>329</v>
      </c>
      <c r="E334" s="70">
        <v>150</v>
      </c>
      <c r="F334" s="70">
        <v>150</v>
      </c>
      <c r="G334" s="70">
        <v>0</v>
      </c>
      <c r="H334" s="70">
        <v>100</v>
      </c>
      <c r="I334" s="70">
        <v>0</v>
      </c>
      <c r="J334" s="70">
        <v>300</v>
      </c>
      <c r="K334" s="70">
        <v>150</v>
      </c>
      <c r="L334" s="70">
        <v>0</v>
      </c>
      <c r="M334" t="str">
        <f t="shared" si="5"/>
        <v>טרקטוריסט מפעיל ציוד כבד</v>
      </c>
      <c r="N334" s="70" t="s">
        <v>100</v>
      </c>
      <c r="R334" s="70" t="s">
        <v>709</v>
      </c>
    </row>
    <row r="335" spans="1:18" x14ac:dyDescent="0.25">
      <c r="A335" s="70">
        <v>2724</v>
      </c>
      <c r="B335" s="70" t="s">
        <v>2331</v>
      </c>
      <c r="C335" s="70">
        <v>7</v>
      </c>
      <c r="D335" s="70">
        <v>330</v>
      </c>
      <c r="E335" s="70">
        <v>300</v>
      </c>
      <c r="F335" s="70">
        <v>300</v>
      </c>
      <c r="G335" s="70">
        <v>300</v>
      </c>
      <c r="H335" s="70">
        <v>500</v>
      </c>
      <c r="I335" s="70">
        <v>300</v>
      </c>
      <c r="J335" s="70">
        <v>300</v>
      </c>
      <c r="K335" s="70">
        <v>300</v>
      </c>
      <c r="L335" s="70">
        <v>300</v>
      </c>
      <c r="M335" t="str">
        <f t="shared" si="5"/>
        <v>טרקטרונים</v>
      </c>
      <c r="N335" s="70" t="s">
        <v>100</v>
      </c>
      <c r="R335" s="70" t="s">
        <v>1283</v>
      </c>
    </row>
    <row r="336" spans="1:18" x14ac:dyDescent="0.25">
      <c r="A336" s="70" t="s">
        <v>2022</v>
      </c>
      <c r="B336" s="70" t="s">
        <v>2023</v>
      </c>
      <c r="C336" s="70">
        <v>1</v>
      </c>
      <c r="D336" s="70">
        <v>331</v>
      </c>
      <c r="E336" s="70">
        <v>0</v>
      </c>
      <c r="F336" s="70">
        <v>0</v>
      </c>
      <c r="G336" s="70">
        <v>0</v>
      </c>
      <c r="H336" s="70">
        <v>0</v>
      </c>
      <c r="I336" s="70">
        <v>0</v>
      </c>
      <c r="J336" s="70">
        <v>300</v>
      </c>
      <c r="K336" s="70">
        <v>0</v>
      </c>
      <c r="L336" s="70">
        <v>0</v>
      </c>
      <c r="M336" t="str">
        <f t="shared" si="5"/>
        <v>יבואן/יבואנית</v>
      </c>
      <c r="N336" s="70" t="s">
        <v>100</v>
      </c>
      <c r="R336" s="70" t="s">
        <v>1281</v>
      </c>
    </row>
    <row r="337" spans="1:18" x14ac:dyDescent="0.25">
      <c r="A337" s="70" t="s">
        <v>1937</v>
      </c>
      <c r="B337" s="70" t="s">
        <v>1938</v>
      </c>
      <c r="C337" s="70">
        <v>1</v>
      </c>
      <c r="D337" s="70">
        <v>332</v>
      </c>
      <c r="E337" s="70">
        <v>0</v>
      </c>
      <c r="F337" s="70">
        <v>0</v>
      </c>
      <c r="G337" s="70">
        <v>0</v>
      </c>
      <c r="H337" s="70">
        <v>0</v>
      </c>
      <c r="I337" s="70">
        <v>0</v>
      </c>
      <c r="J337" s="70">
        <v>300</v>
      </c>
      <c r="K337" s="70">
        <v>0</v>
      </c>
      <c r="L337" s="70">
        <v>0</v>
      </c>
      <c r="M337" t="str">
        <f t="shared" si="5"/>
        <v>יהלומן - סוחר</v>
      </c>
      <c r="N337" s="70" t="s">
        <v>100</v>
      </c>
      <c r="R337" s="70" t="s">
        <v>1793</v>
      </c>
    </row>
    <row r="338" spans="1:18" x14ac:dyDescent="0.25">
      <c r="A338" s="70">
        <v>2822</v>
      </c>
      <c r="B338" s="70" t="s">
        <v>2422</v>
      </c>
      <c r="C338" s="70">
        <v>1</v>
      </c>
      <c r="D338" s="70">
        <v>333</v>
      </c>
      <c r="E338" s="70">
        <v>0</v>
      </c>
      <c r="F338" s="70">
        <v>0</v>
      </c>
      <c r="G338" s="70">
        <v>0</v>
      </c>
      <c r="H338" s="70">
        <v>0</v>
      </c>
      <c r="I338" s="70">
        <v>0</v>
      </c>
      <c r="J338" s="70">
        <v>300</v>
      </c>
      <c r="K338" s="70">
        <v>0</v>
      </c>
      <c r="L338" s="70">
        <v>0</v>
      </c>
      <c r="M338" t="str">
        <f t="shared" si="5"/>
        <v>יועץ /יועצת עיסקי/ת</v>
      </c>
      <c r="N338" s="70" t="s">
        <v>100</v>
      </c>
      <c r="R338" s="70" t="s">
        <v>1371</v>
      </c>
    </row>
    <row r="339" spans="1:18" x14ac:dyDescent="0.25">
      <c r="A339" s="70" t="s">
        <v>1244</v>
      </c>
      <c r="B339" s="70" t="s">
        <v>1245</v>
      </c>
      <c r="C339" s="70">
        <v>3</v>
      </c>
      <c r="D339" s="70">
        <v>334</v>
      </c>
      <c r="E339" s="70">
        <v>150</v>
      </c>
      <c r="F339" s="70">
        <v>150</v>
      </c>
      <c r="G339" s="70">
        <v>0</v>
      </c>
      <c r="H339" s="70">
        <v>100</v>
      </c>
      <c r="I339" s="70">
        <v>0</v>
      </c>
      <c r="J339" s="70">
        <v>300</v>
      </c>
      <c r="K339" s="70">
        <v>150</v>
      </c>
      <c r="L339" s="70">
        <v>0</v>
      </c>
      <c r="M339" t="str">
        <f t="shared" si="5"/>
        <v>יועץ /מפעיל עסק טיט +הובלות</v>
      </c>
      <c r="N339" s="70" t="s">
        <v>100</v>
      </c>
      <c r="R339" s="70" t="s">
        <v>181</v>
      </c>
    </row>
    <row r="340" spans="1:18" x14ac:dyDescent="0.25">
      <c r="A340" s="70">
        <v>2445</v>
      </c>
      <c r="B340" s="70" t="s">
        <v>453</v>
      </c>
      <c r="C340" s="70">
        <v>1</v>
      </c>
      <c r="D340" s="70">
        <v>335</v>
      </c>
      <c r="E340" s="70">
        <v>0</v>
      </c>
      <c r="F340" s="70">
        <v>0</v>
      </c>
      <c r="G340" s="70">
        <v>0</v>
      </c>
      <c r="H340" s="70">
        <v>0</v>
      </c>
      <c r="I340" s="70">
        <v>0</v>
      </c>
      <c r="J340" s="70">
        <v>300</v>
      </c>
      <c r="K340" s="70">
        <v>0</v>
      </c>
      <c r="L340" s="70">
        <v>0</v>
      </c>
      <c r="M340" t="str">
        <f t="shared" si="5"/>
        <v>יועץ אבטחה - משרד</v>
      </c>
      <c r="N340" s="70" t="s">
        <v>100</v>
      </c>
      <c r="R340" s="70" t="s">
        <v>2077</v>
      </c>
    </row>
    <row r="341" spans="1:18" x14ac:dyDescent="0.25">
      <c r="A341" s="70">
        <v>2420</v>
      </c>
      <c r="B341" s="70" t="s">
        <v>428</v>
      </c>
      <c r="C341" s="70">
        <v>1</v>
      </c>
      <c r="D341" s="70">
        <v>336</v>
      </c>
      <c r="E341" s="70">
        <v>0</v>
      </c>
      <c r="F341" s="70">
        <v>0</v>
      </c>
      <c r="G341" s="70">
        <v>0</v>
      </c>
      <c r="H341" s="70">
        <v>0</v>
      </c>
      <c r="I341" s="70">
        <v>0</v>
      </c>
      <c r="J341" s="70">
        <v>300</v>
      </c>
      <c r="K341" s="70">
        <v>0</v>
      </c>
      <c r="L341" s="70">
        <v>0</v>
      </c>
      <c r="M341" t="str">
        <f t="shared" si="5"/>
        <v>יועץ אבטחה בחברת תעופה (משרד)</v>
      </c>
      <c r="N341" s="70" t="s">
        <v>100</v>
      </c>
      <c r="R341" s="70" t="s">
        <v>312</v>
      </c>
    </row>
    <row r="342" spans="1:18" x14ac:dyDescent="0.25">
      <c r="A342" s="70">
        <v>2761</v>
      </c>
      <c r="B342" s="70" t="s">
        <v>2364</v>
      </c>
      <c r="C342" s="70">
        <v>3</v>
      </c>
      <c r="D342" s="70">
        <v>337</v>
      </c>
      <c r="E342" s="70">
        <v>0</v>
      </c>
      <c r="F342" s="70">
        <v>0</v>
      </c>
      <c r="G342" s="70">
        <v>0</v>
      </c>
      <c r="H342" s="70">
        <v>0</v>
      </c>
      <c r="I342" s="70">
        <v>0</v>
      </c>
      <c r="J342" s="70">
        <v>300</v>
      </c>
      <c r="K342" s="70">
        <v>0</v>
      </c>
      <c r="L342" s="70">
        <v>0</v>
      </c>
      <c r="M342" t="str">
        <f t="shared" si="5"/>
        <v>יועץ בטיחות אש</v>
      </c>
      <c r="N342" s="70" t="s">
        <v>100</v>
      </c>
      <c r="R342" s="70" t="s">
        <v>371</v>
      </c>
    </row>
    <row r="343" spans="1:18" x14ac:dyDescent="0.25">
      <c r="A343" s="70">
        <v>1567</v>
      </c>
      <c r="B343" s="70" t="s">
        <v>310</v>
      </c>
      <c r="C343" s="70">
        <v>1</v>
      </c>
      <c r="D343" s="70">
        <v>338</v>
      </c>
      <c r="E343" s="70">
        <v>0</v>
      </c>
      <c r="F343" s="70">
        <v>0</v>
      </c>
      <c r="G343" s="70">
        <v>0</v>
      </c>
      <c r="H343" s="70">
        <v>0</v>
      </c>
      <c r="I343" s="70">
        <v>0</v>
      </c>
      <c r="J343" s="70">
        <v>300</v>
      </c>
      <c r="K343" s="70">
        <v>0</v>
      </c>
      <c r="L343" s="70">
        <v>0</v>
      </c>
      <c r="M343" t="str">
        <f t="shared" si="5"/>
        <v>יועץ ביטוח ומנהל סיכונים</v>
      </c>
      <c r="N343" s="70" t="s">
        <v>100</v>
      </c>
      <c r="R343" s="70" t="s">
        <v>1879</v>
      </c>
    </row>
    <row r="344" spans="1:18" x14ac:dyDescent="0.25">
      <c r="A344" s="70">
        <v>2551</v>
      </c>
      <c r="B344" s="70" t="s">
        <v>554</v>
      </c>
      <c r="C344" s="70">
        <v>3</v>
      </c>
      <c r="D344" s="70">
        <v>339</v>
      </c>
      <c r="E344" s="70">
        <v>0</v>
      </c>
      <c r="F344" s="70">
        <v>0</v>
      </c>
      <c r="G344" s="70">
        <v>0</v>
      </c>
      <c r="H344" s="70">
        <v>0</v>
      </c>
      <c r="I344" s="70">
        <v>0</v>
      </c>
      <c r="J344" s="70">
        <v>300</v>
      </c>
      <c r="K344" s="70">
        <v>0</v>
      </c>
      <c r="L344" s="70">
        <v>0</v>
      </c>
      <c r="M344" t="str">
        <f t="shared" si="5"/>
        <v>יועץ בנושאי בנייה</v>
      </c>
      <c r="N344" s="70" t="s">
        <v>100</v>
      </c>
      <c r="R344" s="70" t="s">
        <v>1930</v>
      </c>
    </row>
    <row r="345" spans="1:18" x14ac:dyDescent="0.25">
      <c r="A345" s="70">
        <v>2476</v>
      </c>
      <c r="B345" s="70" t="s">
        <v>480</v>
      </c>
      <c r="C345" s="70">
        <v>1</v>
      </c>
      <c r="D345" s="70">
        <v>340</v>
      </c>
      <c r="E345" s="70">
        <v>0</v>
      </c>
      <c r="F345" s="70">
        <v>0</v>
      </c>
      <c r="G345" s="70">
        <v>0</v>
      </c>
      <c r="H345" s="70">
        <v>0</v>
      </c>
      <c r="I345" s="70">
        <v>0</v>
      </c>
      <c r="J345" s="70">
        <v>300</v>
      </c>
      <c r="K345" s="70">
        <v>0</v>
      </c>
      <c r="L345" s="70">
        <v>0</v>
      </c>
      <c r="M345" t="str">
        <f t="shared" si="5"/>
        <v>יועץ השמה</v>
      </c>
      <c r="N345" s="70" t="s">
        <v>100</v>
      </c>
      <c r="R345" s="70" t="s">
        <v>1339</v>
      </c>
    </row>
    <row r="346" spans="1:18" x14ac:dyDescent="0.25">
      <c r="A346" s="70" t="s">
        <v>1206</v>
      </c>
      <c r="B346" s="70" t="s">
        <v>1207</v>
      </c>
      <c r="C346" s="70">
        <v>1</v>
      </c>
      <c r="D346" s="70">
        <v>341</v>
      </c>
      <c r="E346" s="70">
        <v>0</v>
      </c>
      <c r="F346" s="70">
        <v>0</v>
      </c>
      <c r="G346" s="70">
        <v>0</v>
      </c>
      <c r="H346" s="70">
        <v>0</v>
      </c>
      <c r="I346" s="70">
        <v>0</v>
      </c>
      <c r="J346" s="70">
        <v>300</v>
      </c>
      <c r="K346" s="70">
        <v>0</v>
      </c>
      <c r="L346" s="70">
        <v>0</v>
      </c>
      <c r="M346" t="str">
        <f t="shared" si="5"/>
        <v>יועץ חינוכי</v>
      </c>
      <c r="N346" s="70" t="s">
        <v>100</v>
      </c>
      <c r="R346" s="70" t="s">
        <v>1187</v>
      </c>
    </row>
    <row r="347" spans="1:18" x14ac:dyDescent="0.25">
      <c r="A347" s="70">
        <v>1670</v>
      </c>
      <c r="B347" s="70" t="s">
        <v>344</v>
      </c>
      <c r="C347" s="70">
        <v>1</v>
      </c>
      <c r="D347" s="70">
        <v>342</v>
      </c>
      <c r="E347" s="70">
        <v>0</v>
      </c>
      <c r="F347" s="70">
        <v>0</v>
      </c>
      <c r="G347" s="70">
        <v>0</v>
      </c>
      <c r="H347" s="70">
        <v>0</v>
      </c>
      <c r="I347" s="70">
        <v>0</v>
      </c>
      <c r="J347" s="70">
        <v>300</v>
      </c>
      <c r="K347" s="70">
        <v>0</v>
      </c>
      <c r="L347" s="70">
        <v>0</v>
      </c>
      <c r="M347" t="str">
        <f t="shared" si="5"/>
        <v>יועץ טכני ברפואת שיניים</v>
      </c>
      <c r="N347" s="70" t="s">
        <v>100</v>
      </c>
      <c r="R347" s="70" t="s">
        <v>389</v>
      </c>
    </row>
    <row r="348" spans="1:18" x14ac:dyDescent="0.25">
      <c r="A348" s="70">
        <v>2728</v>
      </c>
      <c r="B348" s="70" t="s">
        <v>2335</v>
      </c>
      <c r="C348" s="70">
        <v>1</v>
      </c>
      <c r="D348" s="70">
        <v>343</v>
      </c>
      <c r="E348" s="70">
        <v>0</v>
      </c>
      <c r="F348" s="70">
        <v>0</v>
      </c>
      <c r="G348" s="70">
        <v>0</v>
      </c>
      <c r="H348" s="70">
        <v>0</v>
      </c>
      <c r="I348" s="70">
        <v>0</v>
      </c>
      <c r="J348" s="70">
        <v>300</v>
      </c>
      <c r="K348" s="70">
        <v>0</v>
      </c>
      <c r="L348" s="70">
        <v>0</v>
      </c>
      <c r="M348" t="str">
        <f t="shared" si="5"/>
        <v>יועץ כלכלי</v>
      </c>
      <c r="N348" s="70" t="s">
        <v>100</v>
      </c>
      <c r="R348" s="70" t="s">
        <v>1026</v>
      </c>
    </row>
    <row r="349" spans="1:18" x14ac:dyDescent="0.25">
      <c r="A349" s="70">
        <v>2428</v>
      </c>
      <c r="B349" s="70" t="s">
        <v>436</v>
      </c>
      <c r="C349" s="70">
        <v>1</v>
      </c>
      <c r="D349" s="70">
        <v>344</v>
      </c>
      <c r="E349" s="70">
        <v>0</v>
      </c>
      <c r="F349" s="70">
        <v>0</v>
      </c>
      <c r="G349" s="70">
        <v>0</v>
      </c>
      <c r="H349" s="70">
        <v>0</v>
      </c>
      <c r="I349" s="70">
        <v>0</v>
      </c>
      <c r="J349" s="70">
        <v>300</v>
      </c>
      <c r="K349" s="70">
        <v>0</v>
      </c>
      <c r="L349" s="70">
        <v>0</v>
      </c>
      <c r="M349" t="str">
        <f t="shared" si="5"/>
        <v>יועץ למידע עיסקי</v>
      </c>
      <c r="N349" s="70" t="s">
        <v>100</v>
      </c>
      <c r="R349" s="70" t="s">
        <v>1895</v>
      </c>
    </row>
    <row r="350" spans="1:18" x14ac:dyDescent="0.25">
      <c r="A350" s="70">
        <v>2733</v>
      </c>
      <c r="B350" s="70" t="s">
        <v>2340</v>
      </c>
      <c r="C350" s="70">
        <v>1</v>
      </c>
      <c r="D350" s="70">
        <v>345</v>
      </c>
      <c r="E350" s="70">
        <v>0</v>
      </c>
      <c r="F350" s="70">
        <v>0</v>
      </c>
      <c r="G350" s="70">
        <v>0</v>
      </c>
      <c r="H350" s="70">
        <v>0</v>
      </c>
      <c r="I350" s="70">
        <v>0</v>
      </c>
      <c r="J350" s="70">
        <v>300</v>
      </c>
      <c r="K350" s="70">
        <v>0</v>
      </c>
      <c r="L350" s="70">
        <v>0</v>
      </c>
      <c r="M350" t="str">
        <f t="shared" si="5"/>
        <v>יועץ מערכות אנרגיה ירוקה</v>
      </c>
      <c r="N350" s="70" t="s">
        <v>100</v>
      </c>
      <c r="R350" s="70" t="s">
        <v>444</v>
      </c>
    </row>
    <row r="351" spans="1:18" x14ac:dyDescent="0.25">
      <c r="A351" s="70">
        <v>2626</v>
      </c>
      <c r="B351" s="70" t="s">
        <v>625</v>
      </c>
      <c r="C351" s="70">
        <v>1</v>
      </c>
      <c r="D351" s="70">
        <v>346</v>
      </c>
      <c r="E351" s="70">
        <v>0</v>
      </c>
      <c r="F351" s="70">
        <v>0</v>
      </c>
      <c r="G351" s="70">
        <v>0</v>
      </c>
      <c r="H351" s="70">
        <v>0</v>
      </c>
      <c r="I351" s="70">
        <v>0</v>
      </c>
      <c r="J351" s="70">
        <v>300</v>
      </c>
      <c r="K351" s="70">
        <v>0</v>
      </c>
      <c r="L351" s="70">
        <v>0</v>
      </c>
      <c r="M351" t="str">
        <f t="shared" si="5"/>
        <v>יועץ משפטי</v>
      </c>
      <c r="N351" s="70" t="s">
        <v>100</v>
      </c>
      <c r="R351" s="70" t="s">
        <v>427</v>
      </c>
    </row>
    <row r="352" spans="1:18" x14ac:dyDescent="0.25">
      <c r="A352" s="70">
        <v>2676</v>
      </c>
      <c r="B352" s="70" t="s">
        <v>674</v>
      </c>
      <c r="C352" s="70">
        <v>7</v>
      </c>
      <c r="D352" s="70">
        <v>347</v>
      </c>
      <c r="E352" s="70">
        <v>300</v>
      </c>
      <c r="F352" s="70">
        <v>300</v>
      </c>
      <c r="G352" s="70">
        <v>300</v>
      </c>
      <c r="H352" s="70">
        <v>500</v>
      </c>
      <c r="I352" s="70">
        <v>300</v>
      </c>
      <c r="J352" s="70">
        <v>300</v>
      </c>
      <c r="K352" s="70">
        <v>300</v>
      </c>
      <c r="L352" s="70">
        <v>300</v>
      </c>
      <c r="M352" t="str">
        <f t="shared" si="5"/>
        <v>יועץ נדלן באיו"ש</v>
      </c>
      <c r="N352" s="70" t="s">
        <v>100</v>
      </c>
      <c r="R352" s="70" t="s">
        <v>136</v>
      </c>
    </row>
    <row r="353" spans="1:18" x14ac:dyDescent="0.25">
      <c r="A353" s="70">
        <v>2466</v>
      </c>
      <c r="B353" s="70" t="s">
        <v>472</v>
      </c>
      <c r="C353" s="70">
        <v>1</v>
      </c>
      <c r="D353" s="70">
        <v>348</v>
      </c>
      <c r="E353" s="70">
        <v>0</v>
      </c>
      <c r="F353" s="70">
        <v>0</v>
      </c>
      <c r="G353" s="70">
        <v>0</v>
      </c>
      <c r="H353" s="70">
        <v>0</v>
      </c>
      <c r="I353" s="70">
        <v>0</v>
      </c>
      <c r="J353" s="70">
        <v>300</v>
      </c>
      <c r="K353" s="70">
        <v>0</v>
      </c>
      <c r="L353" s="70">
        <v>0</v>
      </c>
      <c r="M353" t="str">
        <f t="shared" si="5"/>
        <v>יועץ פוליטי</v>
      </c>
      <c r="N353" s="70" t="s">
        <v>100</v>
      </c>
      <c r="R353" s="70" t="s">
        <v>509</v>
      </c>
    </row>
    <row r="354" spans="1:18" x14ac:dyDescent="0.25">
      <c r="A354" s="70">
        <v>2481</v>
      </c>
      <c r="B354" s="70" t="s">
        <v>485</v>
      </c>
      <c r="C354" s="70">
        <v>7</v>
      </c>
      <c r="D354" s="70">
        <v>349</v>
      </c>
      <c r="E354" s="70">
        <v>300</v>
      </c>
      <c r="F354" s="70">
        <v>300</v>
      </c>
      <c r="G354" s="70">
        <v>300</v>
      </c>
      <c r="H354" s="70">
        <v>500</v>
      </c>
      <c r="I354" s="70">
        <v>300</v>
      </c>
      <c r="J354" s="70">
        <v>300</v>
      </c>
      <c r="K354" s="70">
        <v>300</v>
      </c>
      <c r="L354" s="70">
        <v>0</v>
      </c>
      <c r="M354" t="str">
        <f t="shared" si="5"/>
        <v>יועץ קולינרי</v>
      </c>
      <c r="N354" s="70" t="s">
        <v>100</v>
      </c>
      <c r="R354" s="70" t="s">
        <v>2073</v>
      </c>
    </row>
    <row r="355" spans="1:18" x14ac:dyDescent="0.25">
      <c r="A355" s="70">
        <v>2550</v>
      </c>
      <c r="B355" s="70" t="s">
        <v>553</v>
      </c>
      <c r="C355" s="70">
        <v>1</v>
      </c>
      <c r="D355" s="70">
        <v>350</v>
      </c>
      <c r="E355" s="70">
        <v>0</v>
      </c>
      <c r="F355" s="70">
        <v>0</v>
      </c>
      <c r="G355" s="70">
        <v>0</v>
      </c>
      <c r="H355" s="70">
        <v>0</v>
      </c>
      <c r="I355" s="70">
        <v>0</v>
      </c>
      <c r="J355" s="70">
        <v>300</v>
      </c>
      <c r="K355" s="70">
        <v>0</v>
      </c>
      <c r="L355" s="70">
        <v>0</v>
      </c>
      <c r="M355" t="str">
        <f t="shared" si="5"/>
        <v>יועץ תוכנה</v>
      </c>
      <c r="N355" s="70" t="s">
        <v>100</v>
      </c>
      <c r="R355" s="70" t="s">
        <v>190</v>
      </c>
    </row>
    <row r="356" spans="1:18" x14ac:dyDescent="0.25">
      <c r="A356" s="70" t="s">
        <v>1226</v>
      </c>
      <c r="B356" s="70" t="s">
        <v>1227</v>
      </c>
      <c r="C356" s="70">
        <v>1</v>
      </c>
      <c r="D356" s="70">
        <v>351</v>
      </c>
      <c r="E356" s="70">
        <v>0</v>
      </c>
      <c r="F356" s="70">
        <v>0</v>
      </c>
      <c r="G356" s="70">
        <v>0</v>
      </c>
      <c r="H356" s="70">
        <v>0</v>
      </c>
      <c r="I356" s="70">
        <v>0</v>
      </c>
      <c r="J356" s="70">
        <v>300</v>
      </c>
      <c r="K356" s="70">
        <v>0</v>
      </c>
      <c r="L356" s="70">
        <v>0</v>
      </c>
      <c r="M356" t="str">
        <f t="shared" si="5"/>
        <v>יועץ/יועצת אירגוני/אירגונית</v>
      </c>
      <c r="N356" s="70" t="s">
        <v>100</v>
      </c>
      <c r="R356" s="70" t="s">
        <v>366</v>
      </c>
    </row>
    <row r="357" spans="1:18" x14ac:dyDescent="0.25">
      <c r="A357" s="70" t="s">
        <v>700</v>
      </c>
      <c r="B357" s="70" t="s">
        <v>701</v>
      </c>
      <c r="C357" s="70">
        <v>1</v>
      </c>
      <c r="D357" s="70">
        <v>352</v>
      </c>
      <c r="E357" s="70">
        <v>0</v>
      </c>
      <c r="F357" s="70">
        <v>0</v>
      </c>
      <c r="G357" s="70">
        <v>0</v>
      </c>
      <c r="H357" s="70">
        <v>0</v>
      </c>
      <c r="I357" s="70">
        <v>0</v>
      </c>
      <c r="J357" s="70">
        <v>300</v>
      </c>
      <c r="K357" s="70">
        <v>0</v>
      </c>
      <c r="L357" s="70">
        <v>0</v>
      </c>
      <c r="M357" t="str">
        <f t="shared" si="5"/>
        <v>יועץ/יועצת מס</v>
      </c>
      <c r="N357" s="70" t="s">
        <v>100</v>
      </c>
      <c r="R357" s="70" t="s">
        <v>140</v>
      </c>
    </row>
    <row r="358" spans="1:18" x14ac:dyDescent="0.25">
      <c r="A358" s="70" t="s">
        <v>1706</v>
      </c>
      <c r="B358" s="70" t="s">
        <v>1707</v>
      </c>
      <c r="C358" s="70">
        <v>1</v>
      </c>
      <c r="D358" s="70">
        <v>353</v>
      </c>
      <c r="E358" s="70">
        <v>0</v>
      </c>
      <c r="F358" s="70">
        <v>0</v>
      </c>
      <c r="G358" s="70">
        <v>0</v>
      </c>
      <c r="H358" s="70">
        <v>0</v>
      </c>
      <c r="I358" s="70">
        <v>0</v>
      </c>
      <c r="J358" s="70">
        <v>300</v>
      </c>
      <c r="K358" s="70">
        <v>0</v>
      </c>
      <c r="L358" s="70">
        <v>0</v>
      </c>
      <c r="M358" t="str">
        <f t="shared" si="5"/>
        <v>יועץ/יועצת מעמד אישי</v>
      </c>
      <c r="N358" s="70" t="s">
        <v>100</v>
      </c>
      <c r="R358" s="70" t="s">
        <v>1104</v>
      </c>
    </row>
    <row r="359" spans="1:18" x14ac:dyDescent="0.25">
      <c r="A359" s="70" t="s">
        <v>2070</v>
      </c>
      <c r="B359" s="70" t="s">
        <v>2071</v>
      </c>
      <c r="C359" s="70">
        <v>1</v>
      </c>
      <c r="D359" s="70">
        <v>354</v>
      </c>
      <c r="E359" s="70">
        <v>0</v>
      </c>
      <c r="F359" s="70">
        <v>0</v>
      </c>
      <c r="G359" s="70">
        <v>0</v>
      </c>
      <c r="H359" s="70">
        <v>0</v>
      </c>
      <c r="I359" s="70">
        <v>0</v>
      </c>
      <c r="J359" s="70">
        <v>300</v>
      </c>
      <c r="K359" s="70">
        <v>0</v>
      </c>
      <c r="L359" s="70">
        <v>0</v>
      </c>
      <c r="M359" t="str">
        <f t="shared" si="5"/>
        <v>יועץ/יועצת נדל"ן</v>
      </c>
      <c r="N359" s="70" t="s">
        <v>100</v>
      </c>
      <c r="R359" s="70" t="s">
        <v>1447</v>
      </c>
    </row>
    <row r="360" spans="1:18" x14ac:dyDescent="0.25">
      <c r="A360" s="70" t="s">
        <v>708</v>
      </c>
      <c r="B360" s="70" t="s">
        <v>709</v>
      </c>
      <c r="C360" s="70">
        <v>1</v>
      </c>
      <c r="D360" s="70">
        <v>355</v>
      </c>
      <c r="E360" s="70">
        <v>0</v>
      </c>
      <c r="F360" s="70">
        <v>0</v>
      </c>
      <c r="G360" s="70">
        <v>0</v>
      </c>
      <c r="H360" s="70">
        <v>0</v>
      </c>
      <c r="I360" s="70">
        <v>0</v>
      </c>
      <c r="J360" s="70">
        <v>300</v>
      </c>
      <c r="K360" s="70">
        <v>0</v>
      </c>
      <c r="L360" s="70">
        <v>0</v>
      </c>
      <c r="M360" t="str">
        <f t="shared" si="5"/>
        <v>יועץ/יועצת פיננסי/פיננסית</v>
      </c>
      <c r="N360" s="70" t="s">
        <v>100</v>
      </c>
      <c r="R360" s="70" t="s">
        <v>1965</v>
      </c>
    </row>
    <row r="361" spans="1:18" x14ac:dyDescent="0.25">
      <c r="A361" s="70" t="s">
        <v>1282</v>
      </c>
      <c r="B361" s="70" t="s">
        <v>1283</v>
      </c>
      <c r="C361" s="70">
        <v>1</v>
      </c>
      <c r="D361" s="70">
        <v>356</v>
      </c>
      <c r="E361" s="70">
        <v>0</v>
      </c>
      <c r="F361" s="70">
        <v>0</v>
      </c>
      <c r="G361" s="70">
        <v>0</v>
      </c>
      <c r="H361" s="70">
        <v>0</v>
      </c>
      <c r="I361" s="70">
        <v>0</v>
      </c>
      <c r="J361" s="70">
        <v>300</v>
      </c>
      <c r="K361" s="70">
        <v>0</v>
      </c>
      <c r="L361" s="70">
        <v>0</v>
      </c>
      <c r="M361" t="str">
        <f t="shared" si="5"/>
        <v>יועץ/יועצת ציוד טכני</v>
      </c>
      <c r="N361" s="70" t="s">
        <v>100</v>
      </c>
      <c r="R361" s="70" t="s">
        <v>1668</v>
      </c>
    </row>
    <row r="362" spans="1:18" x14ac:dyDescent="0.25">
      <c r="A362" s="70" t="s">
        <v>1280</v>
      </c>
      <c r="B362" s="70" t="s">
        <v>1281</v>
      </c>
      <c r="C362" s="70">
        <v>1</v>
      </c>
      <c r="D362" s="70">
        <v>357</v>
      </c>
      <c r="E362" s="70">
        <v>0</v>
      </c>
      <c r="F362" s="70">
        <v>0</v>
      </c>
      <c r="G362" s="70">
        <v>0</v>
      </c>
      <c r="H362" s="70">
        <v>0</v>
      </c>
      <c r="I362" s="70">
        <v>0</v>
      </c>
      <c r="J362" s="70">
        <v>300</v>
      </c>
      <c r="K362" s="70">
        <v>0</v>
      </c>
      <c r="L362" s="70">
        <v>0</v>
      </c>
      <c r="M362" t="str">
        <f t="shared" si="5"/>
        <v>יועץ/יועצת ציוד רפואי</v>
      </c>
      <c r="N362" s="70" t="s">
        <v>100</v>
      </c>
      <c r="R362" s="70" t="s">
        <v>275</v>
      </c>
    </row>
    <row r="363" spans="1:18" x14ac:dyDescent="0.25">
      <c r="A363" s="70" t="s">
        <v>1792</v>
      </c>
      <c r="B363" s="70" t="s">
        <v>1793</v>
      </c>
      <c r="C363" s="70">
        <v>2</v>
      </c>
      <c r="D363" s="70">
        <v>358</v>
      </c>
      <c r="E363" s="70">
        <v>0</v>
      </c>
      <c r="F363" s="70">
        <v>0</v>
      </c>
      <c r="G363" s="70">
        <v>0</v>
      </c>
      <c r="H363" s="70">
        <v>0</v>
      </c>
      <c r="I363" s="70">
        <v>0</v>
      </c>
      <c r="J363" s="70">
        <v>300</v>
      </c>
      <c r="K363" s="70">
        <v>0</v>
      </c>
      <c r="L363" s="70">
        <v>0</v>
      </c>
      <c r="M363" t="str">
        <f t="shared" si="5"/>
        <v>יועץ/יועצת שיפור איכות החיים</v>
      </c>
      <c r="N363" s="70" t="s">
        <v>100</v>
      </c>
      <c r="R363" s="70" t="s">
        <v>1985</v>
      </c>
    </row>
    <row r="364" spans="1:18" x14ac:dyDescent="0.25">
      <c r="A364" s="70" t="s">
        <v>1370</v>
      </c>
      <c r="B364" s="70" t="s">
        <v>1371</v>
      </c>
      <c r="C364" s="70">
        <v>1</v>
      </c>
      <c r="D364" s="70">
        <v>359</v>
      </c>
      <c r="E364" s="70">
        <v>0</v>
      </c>
      <c r="F364" s="70">
        <v>0</v>
      </c>
      <c r="G364" s="70">
        <v>0</v>
      </c>
      <c r="H364" s="70">
        <v>0</v>
      </c>
      <c r="I364" s="70">
        <v>0</v>
      </c>
      <c r="J364" s="70">
        <v>300</v>
      </c>
      <c r="K364" s="70">
        <v>0</v>
      </c>
      <c r="L364" s="70">
        <v>0</v>
      </c>
      <c r="M364" t="str">
        <f t="shared" si="5"/>
        <v>יועץ/יועצת תקשורת</v>
      </c>
      <c r="N364" s="70" t="s">
        <v>100</v>
      </c>
      <c r="R364" s="70" t="s">
        <v>751</v>
      </c>
    </row>
    <row r="365" spans="1:18" x14ac:dyDescent="0.25">
      <c r="A365" s="70">
        <v>1083</v>
      </c>
      <c r="B365" s="70" t="s">
        <v>181</v>
      </c>
      <c r="C365" s="70">
        <v>3</v>
      </c>
      <c r="D365" s="70">
        <v>360</v>
      </c>
      <c r="E365" s="70">
        <v>0</v>
      </c>
      <c r="F365" s="70">
        <v>0</v>
      </c>
      <c r="G365" s="70">
        <v>0</v>
      </c>
      <c r="H365" s="70">
        <v>0</v>
      </c>
      <c r="I365" s="70">
        <v>0</v>
      </c>
      <c r="J365" s="70">
        <v>300</v>
      </c>
      <c r="K365" s="70">
        <v>0</v>
      </c>
      <c r="L365" s="70">
        <v>0</v>
      </c>
      <c r="M365" t="str">
        <f t="shared" si="5"/>
        <v>יועץ/ת הדברה</v>
      </c>
      <c r="N365" s="70" t="s">
        <v>100</v>
      </c>
      <c r="R365" s="70" t="s">
        <v>1853</v>
      </c>
    </row>
    <row r="366" spans="1:18" x14ac:dyDescent="0.25">
      <c r="A366" s="70" t="s">
        <v>2076</v>
      </c>
      <c r="B366" s="70" t="s">
        <v>2077</v>
      </c>
      <c r="C366" s="70">
        <v>1</v>
      </c>
      <c r="D366" s="70">
        <v>361</v>
      </c>
      <c r="E366" s="70">
        <v>0</v>
      </c>
      <c r="F366" s="70">
        <v>0</v>
      </c>
      <c r="G366" s="70">
        <v>0</v>
      </c>
      <c r="H366" s="70">
        <v>0</v>
      </c>
      <c r="I366" s="70">
        <v>0</v>
      </c>
      <c r="J366" s="70">
        <v>300</v>
      </c>
      <c r="K366" s="70">
        <v>0</v>
      </c>
      <c r="L366" s="70">
        <v>0</v>
      </c>
      <c r="M366" t="str">
        <f t="shared" si="5"/>
        <v>יועצ/ת פסיכולוג/ית</v>
      </c>
      <c r="N366" s="70" t="s">
        <v>100</v>
      </c>
      <c r="R366" s="70" t="s">
        <v>909</v>
      </c>
    </row>
    <row r="367" spans="1:18" x14ac:dyDescent="0.25">
      <c r="A367" s="70">
        <v>1570</v>
      </c>
      <c r="B367" s="70" t="s">
        <v>312</v>
      </c>
      <c r="C367" s="70">
        <v>3</v>
      </c>
      <c r="D367" s="70">
        <v>362</v>
      </c>
      <c r="E367" s="70">
        <v>0</v>
      </c>
      <c r="F367" s="70">
        <v>0</v>
      </c>
      <c r="G367" s="70">
        <v>0</v>
      </c>
      <c r="H367" s="70">
        <v>0</v>
      </c>
      <c r="I367" s="70">
        <v>0</v>
      </c>
      <c r="J367" s="70">
        <v>300</v>
      </c>
      <c r="K367" s="70">
        <v>0</v>
      </c>
      <c r="L367" s="70">
        <v>0</v>
      </c>
      <c r="M367" t="str">
        <f t="shared" si="5"/>
        <v>יועצת אופנה</v>
      </c>
      <c r="N367" s="70" t="s">
        <v>100</v>
      </c>
      <c r="R367" s="70" t="s">
        <v>471</v>
      </c>
    </row>
    <row r="368" spans="1:18" x14ac:dyDescent="0.25">
      <c r="A368" s="70">
        <v>1774</v>
      </c>
      <c r="B368" s="70" t="s">
        <v>371</v>
      </c>
      <c r="C368" s="70">
        <v>1</v>
      </c>
      <c r="D368" s="70">
        <v>363</v>
      </c>
      <c r="E368" s="70">
        <v>0</v>
      </c>
      <c r="F368" s="70">
        <v>0</v>
      </c>
      <c r="G368" s="70">
        <v>0</v>
      </c>
      <c r="H368" s="70">
        <v>0</v>
      </c>
      <c r="I368" s="70">
        <v>0</v>
      </c>
      <c r="J368" s="70">
        <v>300</v>
      </c>
      <c r="K368" s="70">
        <v>0</v>
      </c>
      <c r="L368" s="70">
        <v>0</v>
      </c>
      <c r="M368" t="str">
        <f t="shared" si="5"/>
        <v>יועצת פאנג שווי מומחית</v>
      </c>
      <c r="N368" s="70" t="s">
        <v>100</v>
      </c>
      <c r="R368" s="70" t="s">
        <v>2035</v>
      </c>
    </row>
    <row r="369" spans="1:18" x14ac:dyDescent="0.25">
      <c r="A369" s="70" t="s">
        <v>1878</v>
      </c>
      <c r="B369" s="70" t="s">
        <v>1879</v>
      </c>
      <c r="C369" s="70">
        <v>3</v>
      </c>
      <c r="D369" s="70">
        <v>364</v>
      </c>
      <c r="E369" s="70">
        <v>150</v>
      </c>
      <c r="F369" s="70">
        <v>150</v>
      </c>
      <c r="G369" s="70">
        <v>0</v>
      </c>
      <c r="H369" s="70">
        <v>100</v>
      </c>
      <c r="I369" s="70">
        <v>0</v>
      </c>
      <c r="J369" s="70">
        <v>300</v>
      </c>
      <c r="K369" s="70">
        <v>150</v>
      </c>
      <c r="L369" s="70">
        <v>0</v>
      </c>
      <c r="M369" t="str">
        <f t="shared" si="5"/>
        <v>יוצק מתכות</v>
      </c>
      <c r="N369" s="70" t="s">
        <v>100</v>
      </c>
      <c r="R369" s="70" t="s">
        <v>1717</v>
      </c>
    </row>
    <row r="370" spans="1:18" x14ac:dyDescent="0.25">
      <c r="A370" s="70" t="s">
        <v>1929</v>
      </c>
      <c r="B370" s="70" t="s">
        <v>1930</v>
      </c>
      <c r="C370" s="70">
        <v>3</v>
      </c>
      <c r="D370" s="70">
        <v>365</v>
      </c>
      <c r="E370" s="70">
        <v>100</v>
      </c>
      <c r="F370" s="70">
        <v>100</v>
      </c>
      <c r="G370" s="70">
        <v>0</v>
      </c>
      <c r="H370" s="70">
        <v>100</v>
      </c>
      <c r="I370" s="70">
        <v>0</v>
      </c>
      <c r="J370" s="70">
        <v>300</v>
      </c>
      <c r="K370" s="70">
        <v>50</v>
      </c>
      <c r="L370" s="70">
        <v>0</v>
      </c>
      <c r="M370" t="str">
        <f t="shared" si="5"/>
        <v>יוצק מתכות יקרות</v>
      </c>
      <c r="N370" s="70" t="s">
        <v>100</v>
      </c>
      <c r="R370" s="70" t="s">
        <v>1417</v>
      </c>
    </row>
    <row r="371" spans="1:18" x14ac:dyDescent="0.25">
      <c r="A371" s="70" t="s">
        <v>1338</v>
      </c>
      <c r="B371" s="70" t="s">
        <v>1339</v>
      </c>
      <c r="C371" s="70">
        <v>3</v>
      </c>
      <c r="D371" s="70">
        <v>366</v>
      </c>
      <c r="E371" s="70">
        <v>100</v>
      </c>
      <c r="F371" s="70">
        <v>100</v>
      </c>
      <c r="G371" s="70">
        <v>0</v>
      </c>
      <c r="H371" s="70">
        <v>100</v>
      </c>
      <c r="I371" s="70">
        <v>0</v>
      </c>
      <c r="J371" s="70">
        <v>300</v>
      </c>
      <c r="K371" s="70">
        <v>100</v>
      </c>
      <c r="L371" s="70">
        <v>0</v>
      </c>
      <c r="M371" t="str">
        <f t="shared" si="5"/>
        <v>יוצק/יוצקת בטון באתרי בניה</v>
      </c>
      <c r="N371" s="70" t="s">
        <v>100</v>
      </c>
      <c r="R371" s="70" t="s">
        <v>1869</v>
      </c>
    </row>
    <row r="372" spans="1:18" x14ac:dyDescent="0.25">
      <c r="A372" s="70" t="s">
        <v>1186</v>
      </c>
      <c r="B372" s="70" t="s">
        <v>1187</v>
      </c>
      <c r="C372" s="70">
        <v>1</v>
      </c>
      <c r="D372" s="70">
        <v>367</v>
      </c>
      <c r="E372" s="70">
        <v>0</v>
      </c>
      <c r="F372" s="70">
        <v>0</v>
      </c>
      <c r="G372" s="70">
        <v>0</v>
      </c>
      <c r="H372" s="70">
        <v>0</v>
      </c>
      <c r="I372" s="70">
        <v>0</v>
      </c>
      <c r="J372" s="70">
        <v>300</v>
      </c>
      <c r="K372" s="70">
        <v>0</v>
      </c>
      <c r="L372" s="70">
        <v>0</v>
      </c>
      <c r="M372" t="str">
        <f t="shared" si="5"/>
        <v>ייזם</v>
      </c>
      <c r="N372" s="70" t="s">
        <v>100</v>
      </c>
      <c r="R372" s="70" t="s">
        <v>895</v>
      </c>
    </row>
    <row r="373" spans="1:18" x14ac:dyDescent="0.25">
      <c r="A373" s="70">
        <v>1880</v>
      </c>
      <c r="B373" s="70" t="s">
        <v>389</v>
      </c>
      <c r="C373" s="70">
        <v>7</v>
      </c>
      <c r="D373" s="70">
        <v>368</v>
      </c>
      <c r="E373" s="70">
        <v>300</v>
      </c>
      <c r="F373" s="70">
        <v>300</v>
      </c>
      <c r="G373" s="70">
        <v>0</v>
      </c>
      <c r="H373" s="70">
        <v>0</v>
      </c>
      <c r="I373" s="70">
        <v>0</v>
      </c>
      <c r="J373" s="70">
        <v>300</v>
      </c>
      <c r="K373" s="70">
        <v>300</v>
      </c>
      <c r="L373" s="70">
        <v>0</v>
      </c>
      <c r="M373" t="str">
        <f t="shared" si="5"/>
        <v>יינן</v>
      </c>
      <c r="N373" s="70" t="s">
        <v>100</v>
      </c>
      <c r="R373" s="70" t="s">
        <v>147</v>
      </c>
    </row>
    <row r="374" spans="1:18" x14ac:dyDescent="0.25">
      <c r="A374" s="70" t="s">
        <v>1025</v>
      </c>
      <c r="B374" s="70" t="s">
        <v>1026</v>
      </c>
      <c r="C374" s="70">
        <v>3</v>
      </c>
      <c r="D374" s="70">
        <v>369</v>
      </c>
      <c r="E374" s="70">
        <v>150</v>
      </c>
      <c r="F374" s="70">
        <v>150</v>
      </c>
      <c r="G374" s="70">
        <v>0</v>
      </c>
      <c r="H374" s="70">
        <v>100</v>
      </c>
      <c r="I374" s="70">
        <v>0</v>
      </c>
      <c r="J374" s="70">
        <v>300</v>
      </c>
      <c r="K374" s="70">
        <v>150</v>
      </c>
      <c r="L374" s="70">
        <v>0</v>
      </c>
      <c r="M374" t="str">
        <f t="shared" si="5"/>
        <v>ימאי קצין</v>
      </c>
      <c r="N374" s="70" t="s">
        <v>100</v>
      </c>
      <c r="R374" s="70" t="s">
        <v>141</v>
      </c>
    </row>
    <row r="375" spans="1:18" x14ac:dyDescent="0.25">
      <c r="A375" s="70" t="s">
        <v>1894</v>
      </c>
      <c r="B375" s="70" t="s">
        <v>1895</v>
      </c>
      <c r="C375" s="70">
        <v>3</v>
      </c>
      <c r="D375" s="70">
        <v>370</v>
      </c>
      <c r="E375" s="70">
        <v>150</v>
      </c>
      <c r="F375" s="70">
        <v>150</v>
      </c>
      <c r="G375" s="70">
        <v>0</v>
      </c>
      <c r="H375" s="70">
        <v>200</v>
      </c>
      <c r="I375" s="70">
        <v>0</v>
      </c>
      <c r="J375" s="70">
        <v>300</v>
      </c>
      <c r="K375" s="70">
        <v>150</v>
      </c>
      <c r="L375" s="70">
        <v>0</v>
      </c>
      <c r="M375" t="str">
        <f t="shared" si="5"/>
        <v>ימאי שאינו קצין</v>
      </c>
      <c r="N375" s="70" t="s">
        <v>100</v>
      </c>
      <c r="R375" s="70" t="s">
        <v>1692</v>
      </c>
    </row>
    <row r="376" spans="1:18" x14ac:dyDescent="0.25">
      <c r="A376" s="70">
        <v>2436</v>
      </c>
      <c r="B376" s="70" t="s">
        <v>444</v>
      </c>
      <c r="C376" s="70">
        <v>1</v>
      </c>
      <c r="D376" s="70">
        <v>371</v>
      </c>
      <c r="E376" s="70">
        <v>0</v>
      </c>
      <c r="F376" s="70">
        <v>0</v>
      </c>
      <c r="G376" s="70">
        <v>0</v>
      </c>
      <c r="H376" s="70">
        <v>0</v>
      </c>
      <c r="I376" s="70">
        <v>0</v>
      </c>
      <c r="J376" s="70">
        <v>300</v>
      </c>
      <c r="K376" s="70">
        <v>0</v>
      </c>
      <c r="L376" s="70">
        <v>0</v>
      </c>
      <c r="M376" t="str">
        <f t="shared" si="5"/>
        <v>יעוץ וניהול בינלאומי בתחום החקלאות פתרונות והפקת ציוד</v>
      </c>
      <c r="N376" s="70" t="s">
        <v>100</v>
      </c>
      <c r="R376" s="70" t="s">
        <v>1128</v>
      </c>
    </row>
    <row r="377" spans="1:18" x14ac:dyDescent="0.25">
      <c r="A377" s="70">
        <v>2419</v>
      </c>
      <c r="B377" s="70" t="s">
        <v>427</v>
      </c>
      <c r="C377" s="70">
        <v>1</v>
      </c>
      <c r="D377" s="70">
        <v>372</v>
      </c>
      <c r="E377" s="70">
        <v>0</v>
      </c>
      <c r="F377" s="70">
        <v>0</v>
      </c>
      <c r="G377" s="70">
        <v>0</v>
      </c>
      <c r="H377" s="70">
        <v>0</v>
      </c>
      <c r="I377" s="70">
        <v>0</v>
      </c>
      <c r="J377" s="70">
        <v>300</v>
      </c>
      <c r="K377" s="70">
        <v>0</v>
      </c>
      <c r="L377" s="70">
        <v>0</v>
      </c>
      <c r="M377" t="str">
        <f t="shared" si="5"/>
        <v>יצואן</v>
      </c>
      <c r="N377" s="70" t="s">
        <v>100</v>
      </c>
      <c r="R377" s="70" t="s">
        <v>1126</v>
      </c>
    </row>
    <row r="378" spans="1:18" x14ac:dyDescent="0.25">
      <c r="A378" s="70">
        <v>1026</v>
      </c>
      <c r="B378" s="70" t="s">
        <v>136</v>
      </c>
      <c r="C378" s="70">
        <v>3</v>
      </c>
      <c r="D378" s="70">
        <v>373</v>
      </c>
      <c r="E378" s="70">
        <v>100</v>
      </c>
      <c r="F378" s="70">
        <v>100</v>
      </c>
      <c r="G378" s="70">
        <v>0</v>
      </c>
      <c r="H378" s="70">
        <v>100</v>
      </c>
      <c r="I378" s="70">
        <v>0</v>
      </c>
      <c r="J378" s="70">
        <v>300</v>
      </c>
      <c r="K378" s="70">
        <v>100</v>
      </c>
      <c r="L378" s="70">
        <v>0</v>
      </c>
      <c r="M378" t="str">
        <f t="shared" si="5"/>
        <v>יצור פיברגלס</v>
      </c>
      <c r="N378" s="70" t="s">
        <v>100</v>
      </c>
      <c r="R378" s="70" t="s">
        <v>831</v>
      </c>
    </row>
    <row r="379" spans="1:18" x14ac:dyDescent="0.25">
      <c r="A379" s="70">
        <v>2505</v>
      </c>
      <c r="B379" s="70" t="s">
        <v>509</v>
      </c>
      <c r="C379" s="70">
        <v>3</v>
      </c>
      <c r="D379" s="70">
        <v>374</v>
      </c>
      <c r="E379" s="70">
        <v>50</v>
      </c>
      <c r="F379" s="70">
        <v>50</v>
      </c>
      <c r="G379" s="70">
        <v>0</v>
      </c>
      <c r="H379" s="70">
        <v>0</v>
      </c>
      <c r="I379" s="70">
        <v>0</v>
      </c>
      <c r="J379" s="70">
        <v>300</v>
      </c>
      <c r="K379" s="70">
        <v>50</v>
      </c>
      <c r="L379" s="70">
        <v>0</v>
      </c>
      <c r="M379" t="str">
        <f t="shared" si="5"/>
        <v>יצרן גלופות</v>
      </c>
      <c r="N379" s="70" t="s">
        <v>100</v>
      </c>
      <c r="R379" s="70" t="s">
        <v>974</v>
      </c>
    </row>
    <row r="380" spans="1:18" x14ac:dyDescent="0.25">
      <c r="A380" s="70" t="s">
        <v>2072</v>
      </c>
      <c r="B380" s="70" t="s">
        <v>2073</v>
      </c>
      <c r="C380" s="70">
        <v>2</v>
      </c>
      <c r="D380" s="70">
        <v>375</v>
      </c>
      <c r="E380" s="70">
        <v>0</v>
      </c>
      <c r="F380" s="70">
        <v>0</v>
      </c>
      <c r="G380" s="70">
        <v>0</v>
      </c>
      <c r="H380" s="70">
        <v>0</v>
      </c>
      <c r="I380" s="70">
        <v>0</v>
      </c>
      <c r="J380" s="70">
        <v>300</v>
      </c>
      <c r="K380" s="70">
        <v>0</v>
      </c>
      <c r="L380" s="70">
        <v>0</v>
      </c>
      <c r="M380" t="str">
        <f t="shared" si="5"/>
        <v>יצרן נברשות</v>
      </c>
      <c r="N380" s="70" t="s">
        <v>100</v>
      </c>
      <c r="R380" s="70" t="s">
        <v>262</v>
      </c>
    </row>
    <row r="381" spans="1:18" x14ac:dyDescent="0.25">
      <c r="A381" s="70">
        <v>2699</v>
      </c>
      <c r="B381" s="70" t="s">
        <v>2306</v>
      </c>
      <c r="C381" s="70">
        <v>3</v>
      </c>
      <c r="D381" s="70">
        <v>376</v>
      </c>
      <c r="E381" s="70">
        <v>100</v>
      </c>
      <c r="F381" s="70">
        <v>100</v>
      </c>
      <c r="G381" s="70">
        <v>0</v>
      </c>
      <c r="H381" s="70">
        <v>100</v>
      </c>
      <c r="I381" s="70">
        <v>0</v>
      </c>
      <c r="J381" s="70">
        <v>300</v>
      </c>
      <c r="K381" s="70">
        <v>100</v>
      </c>
      <c r="L381" s="70">
        <v>0</v>
      </c>
      <c r="M381" t="str">
        <f t="shared" si="5"/>
        <v>יצרן נייר</v>
      </c>
      <c r="N381" s="70" t="s">
        <v>100</v>
      </c>
      <c r="R381" s="70" t="s">
        <v>685</v>
      </c>
    </row>
    <row r="382" spans="1:18" x14ac:dyDescent="0.25">
      <c r="A382" s="70">
        <v>1093</v>
      </c>
      <c r="B382" s="70" t="s">
        <v>190</v>
      </c>
      <c r="C382" s="70">
        <v>3</v>
      </c>
      <c r="D382" s="70">
        <v>377</v>
      </c>
      <c r="E382" s="70">
        <v>100</v>
      </c>
      <c r="F382" s="70">
        <v>100</v>
      </c>
      <c r="G382" s="70">
        <v>0</v>
      </c>
      <c r="H382" s="70">
        <v>100</v>
      </c>
      <c r="I382" s="70">
        <v>0</v>
      </c>
      <c r="J382" s="70">
        <v>300</v>
      </c>
      <c r="K382" s="70">
        <v>100</v>
      </c>
      <c r="L382" s="70">
        <v>0</v>
      </c>
      <c r="M382" t="str">
        <f t="shared" si="5"/>
        <v>יצרן עבודות מתכת</v>
      </c>
      <c r="N382" s="70" t="s">
        <v>100</v>
      </c>
      <c r="R382" s="70" t="s">
        <v>1006</v>
      </c>
    </row>
    <row r="383" spans="1:18" x14ac:dyDescent="0.25">
      <c r="A383" s="70">
        <v>1730</v>
      </c>
      <c r="B383" s="70" t="s">
        <v>366</v>
      </c>
      <c r="C383" s="70">
        <v>3</v>
      </c>
      <c r="D383" s="70">
        <v>378</v>
      </c>
      <c r="E383" s="70">
        <v>100</v>
      </c>
      <c r="F383" s="70">
        <v>100</v>
      </c>
      <c r="G383" s="70">
        <v>0</v>
      </c>
      <c r="H383" s="70">
        <v>100</v>
      </c>
      <c r="I383" s="70">
        <v>0</v>
      </c>
      <c r="J383" s="70">
        <v>300</v>
      </c>
      <c r="K383" s="70">
        <v>100</v>
      </c>
      <c r="L383" s="70">
        <v>0</v>
      </c>
      <c r="M383" t="str">
        <f t="shared" si="5"/>
        <v>יצרן שלטים (ללא הרכבה והתקנה)</v>
      </c>
      <c r="N383" s="70" t="s">
        <v>100</v>
      </c>
      <c r="R383" s="70" t="s">
        <v>342</v>
      </c>
    </row>
    <row r="384" spans="1:18" x14ac:dyDescent="0.25">
      <c r="A384" s="70">
        <v>1031</v>
      </c>
      <c r="B384" s="70" t="s">
        <v>140</v>
      </c>
      <c r="C384" s="70">
        <v>3</v>
      </c>
      <c r="D384" s="70">
        <v>379</v>
      </c>
      <c r="E384" s="70">
        <v>100</v>
      </c>
      <c r="F384" s="70">
        <v>100</v>
      </c>
      <c r="G384" s="70">
        <v>0</v>
      </c>
      <c r="H384" s="70">
        <v>100</v>
      </c>
      <c r="I384" s="70">
        <v>0</v>
      </c>
      <c r="J384" s="70">
        <v>300</v>
      </c>
      <c r="K384" s="70">
        <v>50</v>
      </c>
      <c r="L384" s="70">
        <v>0</v>
      </c>
      <c r="M384" t="str">
        <f t="shared" si="5"/>
        <v>יצרן תריסים (ללא התקנות)</v>
      </c>
      <c r="N384" s="70" t="s">
        <v>100</v>
      </c>
      <c r="R384" s="70" t="s">
        <v>341</v>
      </c>
    </row>
    <row r="385" spans="1:18" x14ac:dyDescent="0.25">
      <c r="A385" s="70" t="s">
        <v>1103</v>
      </c>
      <c r="B385" s="70" t="s">
        <v>1104</v>
      </c>
      <c r="C385" s="70">
        <v>2</v>
      </c>
      <c r="D385" s="70">
        <v>380</v>
      </c>
      <c r="E385" s="70">
        <v>0</v>
      </c>
      <c r="F385" s="70">
        <v>0</v>
      </c>
      <c r="G385" s="70">
        <v>0</v>
      </c>
      <c r="H385" s="70">
        <v>0</v>
      </c>
      <c r="I385" s="70">
        <v>0</v>
      </c>
      <c r="J385" s="70">
        <v>300</v>
      </c>
      <c r="K385" s="70">
        <v>0</v>
      </c>
      <c r="L385" s="70">
        <v>0</v>
      </c>
      <c r="M385" t="str">
        <f t="shared" si="5"/>
        <v>יצרן/יצרנית נעליים</v>
      </c>
      <c r="N385" s="70" t="s">
        <v>100</v>
      </c>
      <c r="R385" s="70" t="s">
        <v>340</v>
      </c>
    </row>
    <row r="386" spans="1:18" x14ac:dyDescent="0.25">
      <c r="A386" s="70" t="s">
        <v>1446</v>
      </c>
      <c r="B386" s="70" t="s">
        <v>1447</v>
      </c>
      <c r="C386" s="70">
        <v>2</v>
      </c>
      <c r="D386" s="70">
        <v>381</v>
      </c>
      <c r="E386" s="70">
        <v>0</v>
      </c>
      <c r="F386" s="70">
        <v>0</v>
      </c>
      <c r="G386" s="70">
        <v>0</v>
      </c>
      <c r="H386" s="70">
        <v>0</v>
      </c>
      <c r="I386" s="70">
        <v>0</v>
      </c>
      <c r="J386" s="70">
        <v>300</v>
      </c>
      <c r="K386" s="70">
        <v>0</v>
      </c>
      <c r="L386" s="70">
        <v>0</v>
      </c>
      <c r="M386" t="str">
        <f t="shared" si="5"/>
        <v>יצרן/יצרנית בגדים</v>
      </c>
      <c r="N386" s="70" t="s">
        <v>100</v>
      </c>
      <c r="R386" s="70" t="s">
        <v>455</v>
      </c>
    </row>
    <row r="387" spans="1:18" x14ac:dyDescent="0.25">
      <c r="A387" s="70" t="s">
        <v>1964</v>
      </c>
      <c r="B387" s="70" t="s">
        <v>1965</v>
      </c>
      <c r="C387" s="70">
        <v>3</v>
      </c>
      <c r="D387" s="70">
        <v>382</v>
      </c>
      <c r="E387" s="70">
        <v>100</v>
      </c>
      <c r="F387" s="70">
        <v>100</v>
      </c>
      <c r="G387" s="70">
        <v>0</v>
      </c>
      <c r="H387" s="70">
        <v>0</v>
      </c>
      <c r="I387" s="70">
        <v>0</v>
      </c>
      <c r="J387" s="70">
        <v>300</v>
      </c>
      <c r="K387" s="70">
        <v>50</v>
      </c>
      <c r="L387" s="70">
        <v>0</v>
      </c>
      <c r="M387" t="str">
        <f t="shared" si="5"/>
        <v>ירקן</v>
      </c>
      <c r="N387" s="70" t="s">
        <v>100</v>
      </c>
      <c r="R387" s="70" t="s">
        <v>629</v>
      </c>
    </row>
    <row r="388" spans="1:18" x14ac:dyDescent="0.25">
      <c r="A388" s="70" t="s">
        <v>1667</v>
      </c>
      <c r="B388" s="70" t="s">
        <v>1668</v>
      </c>
      <c r="C388" s="70">
        <v>3</v>
      </c>
      <c r="D388" s="70">
        <v>383</v>
      </c>
      <c r="E388" s="70">
        <v>100</v>
      </c>
      <c r="F388" s="70">
        <v>100</v>
      </c>
      <c r="G388" s="70">
        <v>0</v>
      </c>
      <c r="H388" s="70">
        <v>100</v>
      </c>
      <c r="I388" s="70">
        <v>0</v>
      </c>
      <c r="J388" s="70">
        <v>300</v>
      </c>
      <c r="K388" s="70">
        <v>100</v>
      </c>
      <c r="L388" s="70">
        <v>100</v>
      </c>
      <c r="M388" t="str">
        <f t="shared" si="5"/>
        <v>כבאי</v>
      </c>
      <c r="N388" s="70" t="s">
        <v>100</v>
      </c>
      <c r="R388" s="70" t="s">
        <v>1934</v>
      </c>
    </row>
    <row r="389" spans="1:18" x14ac:dyDescent="0.25">
      <c r="A389" s="70">
        <v>1224</v>
      </c>
      <c r="B389" s="70" t="s">
        <v>275</v>
      </c>
      <c r="C389" s="70">
        <v>7</v>
      </c>
      <c r="D389" s="70">
        <v>384</v>
      </c>
      <c r="E389" s="70">
        <v>300</v>
      </c>
      <c r="F389" s="70">
        <v>300</v>
      </c>
      <c r="G389" s="70">
        <v>0</v>
      </c>
      <c r="H389" s="70">
        <v>0</v>
      </c>
      <c r="I389" s="70">
        <v>0</v>
      </c>
      <c r="J389" s="70">
        <v>300</v>
      </c>
      <c r="K389" s="70">
        <v>0</v>
      </c>
      <c r="L389" s="70">
        <v>0</v>
      </c>
      <c r="M389" t="str">
        <f t="shared" si="5"/>
        <v>כדר</v>
      </c>
      <c r="N389" s="70" t="s">
        <v>100</v>
      </c>
      <c r="R389" s="70" t="s">
        <v>606</v>
      </c>
    </row>
    <row r="390" spans="1:18" x14ac:dyDescent="0.25">
      <c r="A390" s="70" t="s">
        <v>1984</v>
      </c>
      <c r="B390" s="70" t="s">
        <v>1985</v>
      </c>
      <c r="C390" s="70">
        <v>3</v>
      </c>
      <c r="D390" s="70">
        <v>385</v>
      </c>
      <c r="E390" s="70">
        <v>100</v>
      </c>
      <c r="F390" s="70">
        <v>100</v>
      </c>
      <c r="G390" s="70">
        <v>0</v>
      </c>
      <c r="H390" s="70">
        <v>0</v>
      </c>
      <c r="I390" s="70">
        <v>0</v>
      </c>
      <c r="J390" s="70">
        <v>300</v>
      </c>
      <c r="K390" s="70">
        <v>50</v>
      </c>
      <c r="L390" s="70">
        <v>0</v>
      </c>
      <c r="M390" t="str">
        <f t="shared" si="5"/>
        <v>כובס</v>
      </c>
      <c r="N390" s="70" t="s">
        <v>100</v>
      </c>
      <c r="R390" s="70" t="s">
        <v>540</v>
      </c>
    </row>
    <row r="391" spans="1:18" x14ac:dyDescent="0.25">
      <c r="A391" s="70">
        <v>2700</v>
      </c>
      <c r="B391" s="70" t="s">
        <v>2307</v>
      </c>
      <c r="C391" s="70">
        <v>3</v>
      </c>
      <c r="D391" s="70">
        <v>386</v>
      </c>
      <c r="E391" s="70">
        <v>100</v>
      </c>
      <c r="F391" s="70">
        <v>100</v>
      </c>
      <c r="G391" s="70">
        <v>0</v>
      </c>
      <c r="H391" s="70">
        <v>100</v>
      </c>
      <c r="I391" s="70">
        <v>0</v>
      </c>
      <c r="J391" s="70">
        <v>300</v>
      </c>
      <c r="K391" s="70">
        <v>100</v>
      </c>
      <c r="L391" s="70">
        <v>0</v>
      </c>
      <c r="M391" t="str">
        <f t="shared" ref="M391:M454" si="6">TRIM(B391)</f>
        <v>כובען</v>
      </c>
      <c r="N391" s="70" t="s">
        <v>100</v>
      </c>
      <c r="R391" s="70" t="s">
        <v>392</v>
      </c>
    </row>
    <row r="392" spans="1:18" x14ac:dyDescent="0.25">
      <c r="A392" s="70" t="s">
        <v>750</v>
      </c>
      <c r="B392" s="70" t="s">
        <v>751</v>
      </c>
      <c r="C392" s="70">
        <v>3</v>
      </c>
      <c r="D392" s="70">
        <v>387</v>
      </c>
      <c r="E392" s="70">
        <v>150</v>
      </c>
      <c r="F392" s="70">
        <v>150</v>
      </c>
      <c r="G392" s="70">
        <v>0</v>
      </c>
      <c r="H392" s="70">
        <v>100</v>
      </c>
      <c r="I392" s="70">
        <v>0</v>
      </c>
      <c r="J392" s="70">
        <v>300</v>
      </c>
      <c r="K392" s="70">
        <v>150</v>
      </c>
      <c r="L392" s="70">
        <v>0</v>
      </c>
      <c r="M392" t="str">
        <f t="shared" si="6"/>
        <v>כוורן</v>
      </c>
      <c r="N392" s="70" t="s">
        <v>100</v>
      </c>
      <c r="R392" s="70" t="s">
        <v>1756</v>
      </c>
    </row>
    <row r="393" spans="1:18" x14ac:dyDescent="0.25">
      <c r="A393" s="70" t="s">
        <v>1852</v>
      </c>
      <c r="B393" s="70" t="s">
        <v>1853</v>
      </c>
      <c r="C393" s="70">
        <v>1</v>
      </c>
      <c r="D393" s="70">
        <v>388</v>
      </c>
      <c r="E393" s="70">
        <v>0</v>
      </c>
      <c r="F393" s="70">
        <v>0</v>
      </c>
      <c r="G393" s="70">
        <v>0</v>
      </c>
      <c r="H393" s="70">
        <v>0</v>
      </c>
      <c r="I393" s="70">
        <v>0</v>
      </c>
      <c r="J393" s="70">
        <v>300</v>
      </c>
      <c r="K393" s="70">
        <v>0</v>
      </c>
      <c r="L393" s="70">
        <v>0</v>
      </c>
      <c r="M393" t="str">
        <f t="shared" si="6"/>
        <v>כומר</v>
      </c>
      <c r="N393" s="70" t="s">
        <v>100</v>
      </c>
      <c r="R393" s="70" t="s">
        <v>191</v>
      </c>
    </row>
    <row r="394" spans="1:18" x14ac:dyDescent="0.25">
      <c r="A394" s="70" t="s">
        <v>908</v>
      </c>
      <c r="B394" s="70" t="s">
        <v>909</v>
      </c>
      <c r="C394" s="70">
        <v>7</v>
      </c>
      <c r="D394" s="70">
        <v>389</v>
      </c>
      <c r="E394" s="70">
        <v>300</v>
      </c>
      <c r="F394" s="70">
        <v>300</v>
      </c>
      <c r="G394" s="70">
        <v>2</v>
      </c>
      <c r="H394" s="70">
        <v>300</v>
      </c>
      <c r="I394" s="70">
        <v>300</v>
      </c>
      <c r="J394" s="70">
        <v>300</v>
      </c>
      <c r="K394" s="70">
        <v>300</v>
      </c>
      <c r="L394" s="70">
        <v>300</v>
      </c>
      <c r="M394" t="str">
        <f t="shared" si="6"/>
        <v>כורה</v>
      </c>
      <c r="N394" s="70" t="s">
        <v>100</v>
      </c>
      <c r="R394" s="70" t="s">
        <v>1495</v>
      </c>
    </row>
    <row r="395" spans="1:18" x14ac:dyDescent="0.25">
      <c r="A395" s="70">
        <v>2465</v>
      </c>
      <c r="B395" s="70" t="s">
        <v>471</v>
      </c>
      <c r="C395" s="70">
        <v>3</v>
      </c>
      <c r="D395" s="70">
        <v>390</v>
      </c>
      <c r="E395" s="70">
        <v>0</v>
      </c>
      <c r="F395" s="70">
        <v>0</v>
      </c>
      <c r="G395" s="70">
        <v>0</v>
      </c>
      <c r="H395" s="70">
        <v>100</v>
      </c>
      <c r="I395" s="70">
        <v>0</v>
      </c>
      <c r="J395" s="70">
        <v>300</v>
      </c>
      <c r="K395" s="70">
        <v>0</v>
      </c>
      <c r="L395" s="70">
        <v>0</v>
      </c>
      <c r="M395" t="str">
        <f t="shared" si="6"/>
        <v>כוריאוגרף</v>
      </c>
      <c r="N395" s="70" t="s">
        <v>100</v>
      </c>
      <c r="R395" s="70" t="s">
        <v>378</v>
      </c>
    </row>
    <row r="396" spans="1:18" x14ac:dyDescent="0.25">
      <c r="A396" s="70" t="s">
        <v>2034</v>
      </c>
      <c r="B396" s="70" t="s">
        <v>2035</v>
      </c>
      <c r="C396" s="70">
        <v>3</v>
      </c>
      <c r="D396" s="70">
        <v>391</v>
      </c>
      <c r="E396" s="70">
        <v>50</v>
      </c>
      <c r="F396" s="70">
        <v>50</v>
      </c>
      <c r="G396" s="70">
        <v>0</v>
      </c>
      <c r="H396" s="70">
        <v>100</v>
      </c>
      <c r="I396" s="70">
        <v>0</v>
      </c>
      <c r="J396" s="70">
        <v>300</v>
      </c>
      <c r="K396" s="70">
        <v>50</v>
      </c>
      <c r="L396" s="70">
        <v>0</v>
      </c>
      <c r="M396" t="str">
        <f t="shared" si="6"/>
        <v>כורך בכריכיה</v>
      </c>
      <c r="N396" s="70" t="s">
        <v>100</v>
      </c>
      <c r="R396" s="70" t="s">
        <v>1893</v>
      </c>
    </row>
    <row r="397" spans="1:18" x14ac:dyDescent="0.25">
      <c r="A397" s="70" t="s">
        <v>1716</v>
      </c>
      <c r="B397" s="70" t="s">
        <v>1717</v>
      </c>
      <c r="C397" s="70">
        <v>2</v>
      </c>
      <c r="D397" s="70">
        <v>392</v>
      </c>
      <c r="E397" s="70">
        <v>0</v>
      </c>
      <c r="F397" s="70">
        <v>0</v>
      </c>
      <c r="G397" s="70">
        <v>0</v>
      </c>
      <c r="H397" s="70">
        <v>0</v>
      </c>
      <c r="I397" s="70">
        <v>0</v>
      </c>
      <c r="J397" s="70">
        <v>300</v>
      </c>
      <c r="K397" s="70">
        <v>0</v>
      </c>
      <c r="L397" s="70">
        <v>0</v>
      </c>
      <c r="M397" t="str">
        <f t="shared" si="6"/>
        <v>כותב סתם</v>
      </c>
      <c r="N397" s="70" t="s">
        <v>100</v>
      </c>
      <c r="R397" s="70" t="s">
        <v>601</v>
      </c>
    </row>
    <row r="398" spans="1:18" x14ac:dyDescent="0.25">
      <c r="A398" s="70" t="s">
        <v>1416</v>
      </c>
      <c r="B398" s="70" t="s">
        <v>1417</v>
      </c>
      <c r="C398" s="70">
        <v>3</v>
      </c>
      <c r="D398" s="70">
        <v>393</v>
      </c>
      <c r="E398" s="70">
        <v>150</v>
      </c>
      <c r="F398" s="70">
        <v>150</v>
      </c>
      <c r="G398" s="70">
        <v>0</v>
      </c>
      <c r="H398" s="70">
        <v>100</v>
      </c>
      <c r="I398" s="70">
        <v>0</v>
      </c>
      <c r="J398" s="70">
        <v>300</v>
      </c>
      <c r="K398" s="70">
        <v>150</v>
      </c>
      <c r="L398" s="70">
        <v>0</v>
      </c>
      <c r="M398" t="str">
        <f t="shared" si="6"/>
        <v>כח עזר בבי"ח</v>
      </c>
      <c r="N398" s="70" t="s">
        <v>100</v>
      </c>
      <c r="R398" s="70" t="s">
        <v>656</v>
      </c>
    </row>
    <row r="399" spans="1:18" x14ac:dyDescent="0.25">
      <c r="A399" s="70" t="s">
        <v>1868</v>
      </c>
      <c r="B399" s="70" t="s">
        <v>1869</v>
      </c>
      <c r="C399" s="70">
        <v>1</v>
      </c>
      <c r="D399" s="70">
        <v>394</v>
      </c>
      <c r="E399" s="70">
        <v>0</v>
      </c>
      <c r="F399" s="70">
        <v>0</v>
      </c>
      <c r="G399" s="70">
        <v>0</v>
      </c>
      <c r="H399" s="70">
        <v>0</v>
      </c>
      <c r="I399" s="70">
        <v>0</v>
      </c>
      <c r="J399" s="70">
        <v>300</v>
      </c>
      <c r="K399" s="70">
        <v>0</v>
      </c>
      <c r="L399" s="70">
        <v>0</v>
      </c>
      <c r="M399" t="str">
        <f t="shared" si="6"/>
        <v>כימאי/כימאית מחקר ופתוח</v>
      </c>
      <c r="N399" s="70" t="s">
        <v>100</v>
      </c>
      <c r="R399" s="70" t="s">
        <v>1501</v>
      </c>
    </row>
    <row r="400" spans="1:18" x14ac:dyDescent="0.25">
      <c r="A400" s="70" t="s">
        <v>894</v>
      </c>
      <c r="B400" s="70" t="s">
        <v>895</v>
      </c>
      <c r="C400" s="70">
        <v>3</v>
      </c>
      <c r="D400" s="70">
        <v>395</v>
      </c>
      <c r="E400" s="70">
        <v>50</v>
      </c>
      <c r="F400" s="70">
        <v>50</v>
      </c>
      <c r="G400" s="70">
        <v>0</v>
      </c>
      <c r="H400" s="70">
        <v>0</v>
      </c>
      <c r="I400" s="70">
        <v>0</v>
      </c>
      <c r="J400" s="70">
        <v>300</v>
      </c>
      <c r="K400" s="70">
        <v>50</v>
      </c>
      <c r="L400" s="70">
        <v>0</v>
      </c>
      <c r="M400" t="str">
        <f t="shared" si="6"/>
        <v>כימאי/כימאית תעשיתי</v>
      </c>
      <c r="N400" s="70" t="s">
        <v>100</v>
      </c>
      <c r="R400" s="70" t="s">
        <v>311</v>
      </c>
    </row>
    <row r="401" spans="1:18" x14ac:dyDescent="0.25">
      <c r="A401" s="70">
        <v>1039</v>
      </c>
      <c r="B401" s="70" t="s">
        <v>147</v>
      </c>
      <c r="C401" s="70">
        <v>3</v>
      </c>
      <c r="D401" s="70">
        <v>396</v>
      </c>
      <c r="E401" s="70">
        <v>50</v>
      </c>
      <c r="F401" s="70">
        <v>50</v>
      </c>
      <c r="G401" s="70">
        <v>0</v>
      </c>
      <c r="H401" s="70">
        <v>0</v>
      </c>
      <c r="I401" s="70">
        <v>0</v>
      </c>
      <c r="J401" s="70">
        <v>300</v>
      </c>
      <c r="K401" s="70">
        <v>50</v>
      </c>
      <c r="L401" s="70">
        <v>0</v>
      </c>
      <c r="M401" t="str">
        <f t="shared" si="6"/>
        <v>כירופרקט/כירופרקטית</v>
      </c>
      <c r="N401" s="70" t="s">
        <v>100</v>
      </c>
      <c r="R401" s="70" t="s">
        <v>1499</v>
      </c>
    </row>
    <row r="402" spans="1:18" x14ac:dyDescent="0.25">
      <c r="A402" s="70">
        <v>1032</v>
      </c>
      <c r="B402" s="70" t="s">
        <v>141</v>
      </c>
      <c r="C402" s="70">
        <v>3</v>
      </c>
      <c r="D402" s="70">
        <v>397</v>
      </c>
      <c r="E402" s="70">
        <v>50</v>
      </c>
      <c r="F402" s="70">
        <v>50</v>
      </c>
      <c r="G402" s="70">
        <v>0</v>
      </c>
      <c r="H402" s="70">
        <v>100</v>
      </c>
      <c r="I402" s="70">
        <v>0</v>
      </c>
      <c r="J402" s="70">
        <v>300</v>
      </c>
      <c r="K402" s="70">
        <v>50</v>
      </c>
      <c r="L402" s="70">
        <v>0</v>
      </c>
      <c r="M402" t="str">
        <f t="shared" si="6"/>
        <v>כלבן/כלבנית</v>
      </c>
      <c r="N402" s="70" t="s">
        <v>100</v>
      </c>
      <c r="R402" s="70" t="s">
        <v>857</v>
      </c>
    </row>
    <row r="403" spans="1:18" x14ac:dyDescent="0.25">
      <c r="A403" s="70" t="s">
        <v>1691</v>
      </c>
      <c r="B403" s="70" t="s">
        <v>1692</v>
      </c>
      <c r="C403" s="70">
        <v>1</v>
      </c>
      <c r="D403" s="70">
        <v>398</v>
      </c>
      <c r="E403" s="70">
        <v>0</v>
      </c>
      <c r="F403" s="70">
        <v>0</v>
      </c>
      <c r="G403" s="70">
        <v>0</v>
      </c>
      <c r="H403" s="70">
        <v>0</v>
      </c>
      <c r="I403" s="70">
        <v>0</v>
      </c>
      <c r="J403" s="70">
        <v>300</v>
      </c>
      <c r="K403" s="70">
        <v>0</v>
      </c>
      <c r="L403" s="70">
        <v>0</v>
      </c>
      <c r="M403" t="str">
        <f t="shared" si="6"/>
        <v>כלכלן/כלכלנית</v>
      </c>
      <c r="N403" s="70" t="s">
        <v>100</v>
      </c>
      <c r="R403" s="70" t="s">
        <v>1715</v>
      </c>
    </row>
    <row r="404" spans="1:18" x14ac:dyDescent="0.25">
      <c r="A404" s="70" t="s">
        <v>1127</v>
      </c>
      <c r="B404" s="70" t="s">
        <v>1128</v>
      </c>
      <c r="C404" s="70">
        <v>3</v>
      </c>
      <c r="D404" s="70">
        <v>399</v>
      </c>
      <c r="E404" s="70">
        <v>100</v>
      </c>
      <c r="F404" s="70">
        <v>100</v>
      </c>
      <c r="G404" s="70">
        <v>0</v>
      </c>
      <c r="H404" s="70">
        <v>0</v>
      </c>
      <c r="I404" s="70">
        <v>0</v>
      </c>
      <c r="J404" s="70">
        <v>300</v>
      </c>
      <c r="K404" s="70">
        <v>50</v>
      </c>
      <c r="L404" s="70">
        <v>0</v>
      </c>
      <c r="M404" t="str">
        <f t="shared" si="6"/>
        <v>כרטיסן</v>
      </c>
      <c r="N404" s="70" t="s">
        <v>100</v>
      </c>
      <c r="R404" s="70" t="s">
        <v>1497</v>
      </c>
    </row>
    <row r="405" spans="1:18" x14ac:dyDescent="0.25">
      <c r="A405" s="70" t="s">
        <v>1125</v>
      </c>
      <c r="B405" s="70" t="s">
        <v>1126</v>
      </c>
      <c r="C405" s="70">
        <v>3</v>
      </c>
      <c r="D405" s="70">
        <v>400</v>
      </c>
      <c r="E405" s="70">
        <v>100</v>
      </c>
      <c r="F405" s="70">
        <v>100</v>
      </c>
      <c r="G405" s="70">
        <v>0</v>
      </c>
      <c r="H405" s="70">
        <v>100</v>
      </c>
      <c r="I405" s="70">
        <v>0</v>
      </c>
      <c r="J405" s="70">
        <v>300</v>
      </c>
      <c r="K405" s="70">
        <v>100</v>
      </c>
      <c r="L405" s="70">
        <v>0</v>
      </c>
      <c r="M405" t="str">
        <f t="shared" si="6"/>
        <v>כרסם</v>
      </c>
      <c r="N405" s="70" t="s">
        <v>100</v>
      </c>
      <c r="R405" s="70" t="s">
        <v>441</v>
      </c>
    </row>
    <row r="406" spans="1:18" x14ac:dyDescent="0.25">
      <c r="A406" s="70" t="s">
        <v>830</v>
      </c>
      <c r="B406" s="70" t="s">
        <v>831</v>
      </c>
      <c r="C406" s="70">
        <v>1</v>
      </c>
      <c r="D406" s="70">
        <v>401</v>
      </c>
      <c r="E406" s="70">
        <v>0</v>
      </c>
      <c r="F406" s="70">
        <v>0</v>
      </c>
      <c r="G406" s="70">
        <v>0</v>
      </c>
      <c r="H406" s="70">
        <v>0</v>
      </c>
      <c r="I406" s="70">
        <v>0</v>
      </c>
      <c r="J406" s="70">
        <v>300</v>
      </c>
      <c r="K406" s="70">
        <v>0</v>
      </c>
      <c r="L406" s="70">
        <v>0</v>
      </c>
      <c r="M406" t="str">
        <f t="shared" si="6"/>
        <v>כתב/כתבת טכני/טכנית</v>
      </c>
      <c r="N406" s="70" t="s">
        <v>100</v>
      </c>
      <c r="R406" s="70" t="s">
        <v>470</v>
      </c>
    </row>
    <row r="407" spans="1:18" x14ac:dyDescent="0.25">
      <c r="A407" s="70">
        <v>2726</v>
      </c>
      <c r="B407" s="70" t="s">
        <v>2333</v>
      </c>
      <c r="C407" s="70">
        <v>7</v>
      </c>
      <c r="D407" s="70">
        <v>402</v>
      </c>
      <c r="E407" s="70">
        <v>300</v>
      </c>
      <c r="F407" s="70">
        <v>300</v>
      </c>
      <c r="G407" s="70">
        <v>300</v>
      </c>
      <c r="H407" s="70">
        <v>500</v>
      </c>
      <c r="I407" s="70">
        <v>300</v>
      </c>
      <c r="J407" s="70">
        <v>300</v>
      </c>
      <c r="K407" s="70">
        <v>300</v>
      </c>
      <c r="L407" s="70">
        <v>300</v>
      </c>
      <c r="M407" t="str">
        <f t="shared" si="6"/>
        <v>לא ידוע</v>
      </c>
      <c r="N407" s="70" t="s">
        <v>100</v>
      </c>
      <c r="R407" s="70" t="s">
        <v>446</v>
      </c>
    </row>
    <row r="408" spans="1:18" x14ac:dyDescent="0.25">
      <c r="A408" s="70" t="s">
        <v>973</v>
      </c>
      <c r="B408" s="70" t="s">
        <v>974</v>
      </c>
      <c r="C408" s="70">
        <v>1</v>
      </c>
      <c r="D408" s="70">
        <v>403</v>
      </c>
      <c r="E408" s="70">
        <v>50</v>
      </c>
      <c r="F408" s="70">
        <v>50</v>
      </c>
      <c r="G408" s="70">
        <v>0</v>
      </c>
      <c r="H408" s="70">
        <v>0</v>
      </c>
      <c r="I408" s="70">
        <v>0</v>
      </c>
      <c r="J408" s="70">
        <v>0</v>
      </c>
      <c r="K408" s="70">
        <v>0</v>
      </c>
      <c r="L408" s="70">
        <v>0</v>
      </c>
      <c r="M408" t="str">
        <f t="shared" si="6"/>
        <v>לבורנט לא תעשייתי</v>
      </c>
      <c r="N408" s="70" t="s">
        <v>100</v>
      </c>
      <c r="R408" s="70" t="s">
        <v>217</v>
      </c>
    </row>
    <row r="409" spans="1:18" x14ac:dyDescent="0.25">
      <c r="A409" s="70">
        <v>1191</v>
      </c>
      <c r="B409" s="70" t="s">
        <v>262</v>
      </c>
      <c r="C409" s="70">
        <v>1</v>
      </c>
      <c r="D409" s="70">
        <v>404</v>
      </c>
      <c r="E409" s="70">
        <v>50</v>
      </c>
      <c r="F409" s="70">
        <v>50</v>
      </c>
      <c r="G409" s="70">
        <v>0</v>
      </c>
      <c r="H409" s="70">
        <v>0</v>
      </c>
      <c r="I409" s="70">
        <v>0</v>
      </c>
      <c r="J409" s="70">
        <v>300</v>
      </c>
      <c r="K409" s="70">
        <v>50</v>
      </c>
      <c r="L409" s="70">
        <v>0</v>
      </c>
      <c r="M409" t="str">
        <f t="shared" si="6"/>
        <v>לבורנט עם חומרים רעילים</v>
      </c>
      <c r="N409" s="70" t="s">
        <v>100</v>
      </c>
      <c r="R409" s="70" t="s">
        <v>257</v>
      </c>
    </row>
    <row r="410" spans="1:18" x14ac:dyDescent="0.25">
      <c r="A410" s="70" t="s">
        <v>684</v>
      </c>
      <c r="B410" s="70" t="s">
        <v>685</v>
      </c>
      <c r="C410" s="70">
        <v>1</v>
      </c>
      <c r="D410" s="70">
        <v>405</v>
      </c>
      <c r="E410" s="70">
        <v>0</v>
      </c>
      <c r="F410" s="70">
        <v>0</v>
      </c>
      <c r="G410" s="70">
        <v>0</v>
      </c>
      <c r="H410" s="70">
        <v>0</v>
      </c>
      <c r="I410" s="70">
        <v>0</v>
      </c>
      <c r="J410" s="70">
        <v>300</v>
      </c>
      <c r="K410" s="70">
        <v>0</v>
      </c>
      <c r="L410" s="70">
        <v>0</v>
      </c>
      <c r="M410" t="str">
        <f t="shared" si="6"/>
        <v>לבורנט/לבורנטית רפואי/רפואית</v>
      </c>
      <c r="N410" s="70" t="s">
        <v>100</v>
      </c>
      <c r="R410" s="70" t="s">
        <v>306</v>
      </c>
    </row>
    <row r="411" spans="1:18" x14ac:dyDescent="0.25">
      <c r="A411" s="70" t="s">
        <v>1005</v>
      </c>
      <c r="B411" s="70" t="s">
        <v>1006</v>
      </c>
      <c r="C411" s="70">
        <v>1</v>
      </c>
      <c r="D411" s="70">
        <v>406</v>
      </c>
      <c r="E411" s="70">
        <v>50</v>
      </c>
      <c r="F411" s="70">
        <v>50</v>
      </c>
      <c r="G411" s="70">
        <v>0</v>
      </c>
      <c r="H411" s="70">
        <v>100</v>
      </c>
      <c r="I411" s="70">
        <v>0</v>
      </c>
      <c r="J411" s="70">
        <v>300</v>
      </c>
      <c r="K411" s="70">
        <v>0</v>
      </c>
      <c r="L411" s="70">
        <v>0</v>
      </c>
      <c r="M411" t="str">
        <f t="shared" si="6"/>
        <v>לבורנט/לבורנטית תעשיתי</v>
      </c>
      <c r="N411" s="70" t="s">
        <v>100</v>
      </c>
      <c r="R411" s="70" t="s">
        <v>298</v>
      </c>
    </row>
    <row r="412" spans="1:18" x14ac:dyDescent="0.25">
      <c r="A412" s="70">
        <v>2612</v>
      </c>
      <c r="B412" s="70" t="s">
        <v>2285</v>
      </c>
      <c r="C412" s="70">
        <v>7</v>
      </c>
      <c r="D412" s="70">
        <v>407</v>
      </c>
      <c r="E412" s="70">
        <v>300</v>
      </c>
      <c r="F412" s="70">
        <v>300</v>
      </c>
      <c r="G412" s="70">
        <v>0</v>
      </c>
      <c r="H412" s="70">
        <v>300</v>
      </c>
      <c r="I412" s="70">
        <v>300</v>
      </c>
      <c r="J412" s="70">
        <v>300</v>
      </c>
      <c r="K412" s="70">
        <v>300</v>
      </c>
      <c r="L412" s="70">
        <v>300</v>
      </c>
      <c r="M412" t="str">
        <f t="shared" si="6"/>
        <v>להטוטן</v>
      </c>
      <c r="N412" s="70" t="s">
        <v>100</v>
      </c>
      <c r="R412" s="70" t="s">
        <v>325</v>
      </c>
    </row>
    <row r="413" spans="1:18" x14ac:dyDescent="0.25">
      <c r="A413" s="70">
        <v>1668</v>
      </c>
      <c r="B413" s="70" t="s">
        <v>342</v>
      </c>
      <c r="C413" s="70">
        <v>1</v>
      </c>
      <c r="D413" s="70">
        <v>408</v>
      </c>
      <c r="E413" s="70">
        <v>0</v>
      </c>
      <c r="F413" s="70">
        <v>0</v>
      </c>
      <c r="G413" s="70">
        <v>0</v>
      </c>
      <c r="H413" s="70">
        <v>0</v>
      </c>
      <c r="I413" s="70">
        <v>0</v>
      </c>
      <c r="J413" s="70">
        <v>300</v>
      </c>
      <c r="K413" s="70">
        <v>0</v>
      </c>
      <c r="L413" s="70">
        <v>0</v>
      </c>
      <c r="M413" t="str">
        <f t="shared" si="6"/>
        <v>לוגיסטיקה - אחראי/אחראית יבוא</v>
      </c>
      <c r="N413" s="70" t="s">
        <v>100</v>
      </c>
      <c r="R413" s="70" t="s">
        <v>638</v>
      </c>
    </row>
    <row r="414" spans="1:18" x14ac:dyDescent="0.25">
      <c r="A414" s="70">
        <v>1667</v>
      </c>
      <c r="B414" s="70" t="s">
        <v>341</v>
      </c>
      <c r="C414" s="70">
        <v>1</v>
      </c>
      <c r="D414" s="70">
        <v>409</v>
      </c>
      <c r="E414" s="70">
        <v>0</v>
      </c>
      <c r="F414" s="70">
        <v>0</v>
      </c>
      <c r="G414" s="70">
        <v>0</v>
      </c>
      <c r="H414" s="70">
        <v>0</v>
      </c>
      <c r="I414" s="70">
        <v>0</v>
      </c>
      <c r="J414" s="70">
        <v>300</v>
      </c>
      <c r="K414" s="70">
        <v>0</v>
      </c>
      <c r="L414" s="70">
        <v>0</v>
      </c>
      <c r="M414" t="str">
        <f t="shared" si="6"/>
        <v>לוגיסטיקה - איש/אשת שרות לקוחות</v>
      </c>
      <c r="N414" s="70" t="s">
        <v>100</v>
      </c>
      <c r="R414" s="70" t="s">
        <v>668</v>
      </c>
    </row>
    <row r="415" spans="1:18" x14ac:dyDescent="0.25">
      <c r="A415" s="70">
        <v>1665</v>
      </c>
      <c r="B415" s="70" t="s">
        <v>340</v>
      </c>
      <c r="C415" s="70">
        <v>1</v>
      </c>
      <c r="D415" s="70">
        <v>410</v>
      </c>
      <c r="E415" s="70">
        <v>0</v>
      </c>
      <c r="F415" s="70">
        <v>0</v>
      </c>
      <c r="G415" s="70">
        <v>0</v>
      </c>
      <c r="H415" s="70">
        <v>0</v>
      </c>
      <c r="I415" s="70">
        <v>0</v>
      </c>
      <c r="J415" s="70">
        <v>300</v>
      </c>
      <c r="K415" s="70">
        <v>0</v>
      </c>
      <c r="L415" s="70">
        <v>0</v>
      </c>
      <c r="M415" t="str">
        <f t="shared" si="6"/>
        <v>לוגיסטיקה - מעתד מלאי</v>
      </c>
      <c r="N415" s="70" t="s">
        <v>100</v>
      </c>
      <c r="R415" s="70" t="s">
        <v>2199</v>
      </c>
    </row>
    <row r="416" spans="1:18" x14ac:dyDescent="0.25">
      <c r="A416" s="70">
        <v>2447</v>
      </c>
      <c r="B416" s="70" t="s">
        <v>455</v>
      </c>
      <c r="C416" s="70">
        <v>1</v>
      </c>
      <c r="D416" s="70">
        <v>411</v>
      </c>
      <c r="E416" s="70">
        <v>0</v>
      </c>
      <c r="F416" s="70">
        <v>0</v>
      </c>
      <c r="G416" s="70">
        <v>0</v>
      </c>
      <c r="H416" s="70">
        <v>0</v>
      </c>
      <c r="I416" s="70">
        <v>0</v>
      </c>
      <c r="J416" s="70">
        <v>300</v>
      </c>
      <c r="K416" s="70">
        <v>0</v>
      </c>
      <c r="L416" s="70">
        <v>0</v>
      </c>
      <c r="M416" t="str">
        <f t="shared" si="6"/>
        <v>לווה בנק משכן</v>
      </c>
      <c r="N416" s="70" t="s">
        <v>100</v>
      </c>
      <c r="R416" s="70" t="s">
        <v>135</v>
      </c>
    </row>
    <row r="417" spans="1:18" x14ac:dyDescent="0.25">
      <c r="A417" s="70">
        <v>2630</v>
      </c>
      <c r="B417" s="70" t="s">
        <v>629</v>
      </c>
      <c r="C417" s="70">
        <v>8</v>
      </c>
      <c r="D417" s="70">
        <v>412</v>
      </c>
      <c r="E417" s="70">
        <v>0</v>
      </c>
      <c r="F417" s="70">
        <v>0</v>
      </c>
      <c r="G417" s="70">
        <v>0</v>
      </c>
      <c r="H417" s="70">
        <v>0</v>
      </c>
      <c r="I417" s="70">
        <v>0</v>
      </c>
      <c r="J417" s="70">
        <v>300</v>
      </c>
      <c r="K417" s="70">
        <v>0</v>
      </c>
      <c r="L417" s="70">
        <v>300</v>
      </c>
      <c r="M417" t="str">
        <f t="shared" si="6"/>
        <v>לווים</v>
      </c>
      <c r="N417" s="70" t="s">
        <v>100</v>
      </c>
      <c r="R417" s="70" t="s">
        <v>1719</v>
      </c>
    </row>
    <row r="418" spans="1:18" x14ac:dyDescent="0.25">
      <c r="A418" s="70" t="s">
        <v>1933</v>
      </c>
      <c r="B418" s="70" t="s">
        <v>1934</v>
      </c>
      <c r="C418" s="70">
        <v>3</v>
      </c>
      <c r="D418" s="70">
        <v>413</v>
      </c>
      <c r="E418" s="70">
        <v>100</v>
      </c>
      <c r="F418" s="70">
        <v>100</v>
      </c>
      <c r="G418" s="70">
        <v>0</v>
      </c>
      <c r="H418" s="70">
        <v>100</v>
      </c>
      <c r="I418" s="70">
        <v>0</v>
      </c>
      <c r="J418" s="70">
        <v>300</v>
      </c>
      <c r="K418" s="70">
        <v>50</v>
      </c>
      <c r="L418" s="70">
        <v>0</v>
      </c>
      <c r="M418" t="str">
        <f t="shared" si="6"/>
        <v>לוטש יהלומים</v>
      </c>
      <c r="N418" s="70" t="s">
        <v>100</v>
      </c>
      <c r="R418" s="70" t="s">
        <v>1799</v>
      </c>
    </row>
    <row r="419" spans="1:18" x14ac:dyDescent="0.25">
      <c r="A419" s="70">
        <v>2606</v>
      </c>
      <c r="B419" s="70" t="s">
        <v>606</v>
      </c>
      <c r="C419" s="70">
        <v>7</v>
      </c>
      <c r="D419" s="70">
        <v>414</v>
      </c>
      <c r="E419" s="70">
        <v>300</v>
      </c>
      <c r="F419" s="70">
        <v>300</v>
      </c>
      <c r="G419" s="70">
        <v>0</v>
      </c>
      <c r="H419" s="70">
        <v>150</v>
      </c>
      <c r="I419" s="70">
        <v>0</v>
      </c>
      <c r="J419" s="70">
        <v>300</v>
      </c>
      <c r="K419" s="70">
        <v>0</v>
      </c>
      <c r="L419" s="70">
        <v>0</v>
      </c>
      <c r="M419" t="str">
        <f t="shared" si="6"/>
        <v>לוכד בעלי חיים לא טורפים</v>
      </c>
      <c r="N419" s="70" t="s">
        <v>100</v>
      </c>
      <c r="R419" s="70" t="s">
        <v>1363</v>
      </c>
    </row>
    <row r="420" spans="1:18" x14ac:dyDescent="0.25">
      <c r="A420" s="70">
        <v>2536</v>
      </c>
      <c r="B420" s="70" t="s">
        <v>540</v>
      </c>
      <c r="C420" s="70">
        <v>7</v>
      </c>
      <c r="D420" s="70">
        <v>415</v>
      </c>
      <c r="E420" s="70">
        <v>300</v>
      </c>
      <c r="F420" s="70">
        <v>300</v>
      </c>
      <c r="G420" s="70">
        <v>1</v>
      </c>
      <c r="H420" s="70">
        <v>100</v>
      </c>
      <c r="I420" s="70">
        <v>0</v>
      </c>
      <c r="J420" s="70">
        <v>300</v>
      </c>
      <c r="K420" s="70">
        <v>300</v>
      </c>
      <c r="L420" s="70">
        <v>0</v>
      </c>
      <c r="M420" t="str">
        <f t="shared" si="6"/>
        <v>לוכד יונים</v>
      </c>
      <c r="N420" s="70" t="s">
        <v>100</v>
      </c>
      <c r="R420" s="70" t="s">
        <v>651</v>
      </c>
    </row>
    <row r="421" spans="1:18" x14ac:dyDescent="0.25">
      <c r="A421" s="70">
        <v>2000</v>
      </c>
      <c r="B421" s="70" t="s">
        <v>392</v>
      </c>
      <c r="C421" s="70">
        <v>3</v>
      </c>
      <c r="D421" s="70">
        <v>416</v>
      </c>
      <c r="E421" s="70">
        <v>150</v>
      </c>
      <c r="F421" s="70">
        <v>150</v>
      </c>
      <c r="G421" s="70">
        <v>2</v>
      </c>
      <c r="H421" s="70">
        <v>100</v>
      </c>
      <c r="I421" s="70">
        <v>0</v>
      </c>
      <c r="J421" s="70">
        <v>300</v>
      </c>
      <c r="K421" s="70">
        <v>150</v>
      </c>
      <c r="L421" s="70">
        <v>0</v>
      </c>
      <c r="M421" t="str">
        <f t="shared" si="6"/>
        <v>לוכד נחשים</v>
      </c>
      <c r="N421" s="70" t="s">
        <v>100</v>
      </c>
      <c r="R421" s="70" t="s">
        <v>992</v>
      </c>
    </row>
    <row r="422" spans="1:18" x14ac:dyDescent="0.25">
      <c r="A422" s="70" t="s">
        <v>1755</v>
      </c>
      <c r="B422" s="70" t="s">
        <v>1756</v>
      </c>
      <c r="C422" s="70">
        <v>3</v>
      </c>
      <c r="D422" s="70">
        <v>417</v>
      </c>
      <c r="E422" s="70">
        <v>100</v>
      </c>
      <c r="F422" s="70">
        <v>100</v>
      </c>
      <c r="G422" s="70">
        <v>0</v>
      </c>
      <c r="H422" s="70">
        <v>100</v>
      </c>
      <c r="I422" s="70">
        <v>0</v>
      </c>
      <c r="J422" s="70">
        <v>300</v>
      </c>
      <c r="K422" s="70">
        <v>100</v>
      </c>
      <c r="L422" s="70">
        <v>0</v>
      </c>
      <c r="M422" t="str">
        <f t="shared" si="6"/>
        <v>לולן</v>
      </c>
      <c r="N422" s="70" t="s">
        <v>100</v>
      </c>
      <c r="R422" s="70" t="s">
        <v>1140</v>
      </c>
    </row>
    <row r="423" spans="1:18" x14ac:dyDescent="0.25">
      <c r="A423" s="70">
        <v>1094</v>
      </c>
      <c r="B423" s="70" t="s">
        <v>191</v>
      </c>
      <c r="C423" s="70">
        <v>3</v>
      </c>
      <c r="D423" s="70">
        <v>418</v>
      </c>
      <c r="E423" s="70">
        <v>100</v>
      </c>
      <c r="F423" s="70">
        <v>100</v>
      </c>
      <c r="G423" s="70">
        <v>0</v>
      </c>
      <c r="H423" s="70">
        <v>100</v>
      </c>
      <c r="I423" s="70">
        <v>0</v>
      </c>
      <c r="J423" s="70">
        <v>300</v>
      </c>
      <c r="K423" s="70">
        <v>100</v>
      </c>
      <c r="L423" s="70">
        <v>0</v>
      </c>
      <c r="M423" t="str">
        <f t="shared" si="6"/>
        <v>לטש נירוסטה</v>
      </c>
      <c r="N423" s="70" t="s">
        <v>100</v>
      </c>
      <c r="R423" s="70" t="s">
        <v>1297</v>
      </c>
    </row>
    <row r="424" spans="1:18" x14ac:dyDescent="0.25">
      <c r="A424" s="70" t="s">
        <v>1494</v>
      </c>
      <c r="B424" s="70" t="s">
        <v>1495</v>
      </c>
      <c r="C424" s="70">
        <v>2</v>
      </c>
      <c r="D424" s="70">
        <v>419</v>
      </c>
      <c r="E424" s="70">
        <v>50</v>
      </c>
      <c r="F424" s="70">
        <v>50</v>
      </c>
      <c r="G424" s="70">
        <v>0</v>
      </c>
      <c r="H424" s="70">
        <v>100</v>
      </c>
      <c r="I424" s="70">
        <v>0</v>
      </c>
      <c r="J424" s="70">
        <v>300</v>
      </c>
      <c r="K424" s="70">
        <v>50</v>
      </c>
      <c r="L424" s="70">
        <v>0</v>
      </c>
      <c r="M424" t="str">
        <f t="shared" si="6"/>
        <v>ליפוף מנועים</v>
      </c>
      <c r="N424" s="70" t="s">
        <v>100</v>
      </c>
      <c r="R424" s="70" t="s">
        <v>1569</v>
      </c>
    </row>
    <row r="425" spans="1:18" x14ac:dyDescent="0.25">
      <c r="A425" s="70">
        <v>1782</v>
      </c>
      <c r="B425" s="70" t="s">
        <v>378</v>
      </c>
      <c r="C425" s="70">
        <v>7</v>
      </c>
      <c r="D425" s="70">
        <v>420</v>
      </c>
      <c r="E425" s="70">
        <v>300</v>
      </c>
      <c r="F425" s="70">
        <v>300</v>
      </c>
      <c r="G425" s="70">
        <v>0</v>
      </c>
      <c r="H425" s="70">
        <v>0</v>
      </c>
      <c r="I425" s="70">
        <v>0</v>
      </c>
      <c r="J425" s="70">
        <v>300</v>
      </c>
      <c r="K425" s="70">
        <v>300</v>
      </c>
      <c r="L425" s="70">
        <v>0</v>
      </c>
      <c r="M425" t="str">
        <f t="shared" si="6"/>
        <v>ליצן</v>
      </c>
      <c r="N425" s="70" t="s">
        <v>100</v>
      </c>
      <c r="R425" s="70" t="s">
        <v>460</v>
      </c>
    </row>
    <row r="426" spans="1:18" x14ac:dyDescent="0.25">
      <c r="A426" s="70">
        <v>2764</v>
      </c>
      <c r="B426" s="70" t="s">
        <v>2367</v>
      </c>
      <c r="C426" s="70">
        <v>1</v>
      </c>
      <c r="D426" s="70">
        <v>421</v>
      </c>
      <c r="E426" s="70">
        <v>0</v>
      </c>
      <c r="F426" s="70">
        <v>0</v>
      </c>
      <c r="G426" s="70">
        <v>0</v>
      </c>
      <c r="H426" s="70">
        <v>0</v>
      </c>
      <c r="I426" s="70">
        <v>0</v>
      </c>
      <c r="J426" s="70">
        <v>300</v>
      </c>
      <c r="K426" s="70">
        <v>0</v>
      </c>
      <c r="L426" s="70">
        <v>0</v>
      </c>
      <c r="M426" t="str">
        <f t="shared" si="6"/>
        <v>ללא עיסוק - קולקטיב</v>
      </c>
      <c r="N426" s="70" t="s">
        <v>100</v>
      </c>
      <c r="R426" s="70" t="s">
        <v>336</v>
      </c>
    </row>
    <row r="427" spans="1:18" x14ac:dyDescent="0.25">
      <c r="A427" s="70" t="s">
        <v>1892</v>
      </c>
      <c r="B427" s="70" t="s">
        <v>1893</v>
      </c>
      <c r="C427" s="70">
        <v>1</v>
      </c>
      <c r="D427" s="70">
        <v>422</v>
      </c>
      <c r="E427" s="70">
        <v>0</v>
      </c>
      <c r="F427" s="70">
        <v>0</v>
      </c>
      <c r="G427" s="70">
        <v>0</v>
      </c>
      <c r="H427" s="70">
        <v>0</v>
      </c>
      <c r="I427" s="70">
        <v>0</v>
      </c>
      <c r="J427" s="70">
        <v>300</v>
      </c>
      <c r="K427" s="70">
        <v>0</v>
      </c>
      <c r="L427" s="70">
        <v>0</v>
      </c>
      <c r="M427" t="str">
        <f t="shared" si="6"/>
        <v>מאבחן/מאבחנת כושר למידה</v>
      </c>
      <c r="N427" s="70" t="s">
        <v>100</v>
      </c>
      <c r="R427" s="70" t="s">
        <v>1084</v>
      </c>
    </row>
    <row r="428" spans="1:18" x14ac:dyDescent="0.25">
      <c r="A428" s="70">
        <v>2601</v>
      </c>
      <c r="B428" s="70" t="s">
        <v>601</v>
      </c>
      <c r="C428" s="70">
        <v>7</v>
      </c>
      <c r="D428" s="70">
        <v>423</v>
      </c>
      <c r="E428" s="70">
        <v>300</v>
      </c>
      <c r="F428" s="70">
        <v>300</v>
      </c>
      <c r="G428" s="70">
        <v>300</v>
      </c>
      <c r="H428" s="70">
        <v>500</v>
      </c>
      <c r="I428" s="70">
        <v>300</v>
      </c>
      <c r="J428" s="70">
        <v>300</v>
      </c>
      <c r="K428" s="70">
        <v>300</v>
      </c>
      <c r="L428" s="70">
        <v>0</v>
      </c>
      <c r="M428" t="str">
        <f t="shared" si="6"/>
        <v>מאבטח אוניות</v>
      </c>
      <c r="N428" s="70" t="s">
        <v>100</v>
      </c>
      <c r="R428" s="70" t="s">
        <v>327</v>
      </c>
    </row>
    <row r="429" spans="1:18" x14ac:dyDescent="0.25">
      <c r="A429" s="70">
        <v>2658</v>
      </c>
      <c r="B429" s="70" t="s">
        <v>656</v>
      </c>
      <c r="C429" s="70">
        <v>7</v>
      </c>
      <c r="D429" s="70">
        <v>424</v>
      </c>
      <c r="E429" s="70">
        <v>300</v>
      </c>
      <c r="F429" s="70">
        <v>300</v>
      </c>
      <c r="G429" s="70">
        <v>2</v>
      </c>
      <c r="H429" s="70">
        <v>300</v>
      </c>
      <c r="I429" s="70">
        <v>300</v>
      </c>
      <c r="J429" s="70">
        <v>300</v>
      </c>
      <c r="K429" s="70">
        <v>300</v>
      </c>
      <c r="L429" s="70">
        <v>300</v>
      </c>
      <c r="M429" t="str">
        <f t="shared" si="6"/>
        <v>מאבטח אישים</v>
      </c>
      <c r="N429" s="70" t="s">
        <v>100</v>
      </c>
      <c r="R429" s="70" t="s">
        <v>1841</v>
      </c>
    </row>
    <row r="430" spans="1:18" x14ac:dyDescent="0.25">
      <c r="A430" s="70">
        <v>2749</v>
      </c>
      <c r="B430" s="70" t="s">
        <v>2354</v>
      </c>
      <c r="C430" s="70">
        <v>3</v>
      </c>
      <c r="D430" s="70">
        <v>425</v>
      </c>
      <c r="E430" s="70">
        <v>150</v>
      </c>
      <c r="F430" s="70">
        <v>150</v>
      </c>
      <c r="G430" s="70">
        <v>0</v>
      </c>
      <c r="H430" s="70">
        <v>150</v>
      </c>
      <c r="I430" s="70">
        <v>0</v>
      </c>
      <c r="J430" s="70">
        <v>300</v>
      </c>
      <c r="K430" s="70">
        <v>150</v>
      </c>
      <c r="L430" s="70">
        <v>0</v>
      </c>
      <c r="M430" t="str">
        <f t="shared" si="6"/>
        <v>מאבטח חומרים מסוכנים על רכבת עם נשק</v>
      </c>
      <c r="N430" s="70" t="s">
        <v>100</v>
      </c>
      <c r="R430" s="70" t="s">
        <v>1317</v>
      </c>
    </row>
    <row r="431" spans="1:18" x14ac:dyDescent="0.25">
      <c r="A431" s="70" t="s">
        <v>1500</v>
      </c>
      <c r="B431" s="70" t="s">
        <v>1501</v>
      </c>
      <c r="C431" s="70">
        <v>3</v>
      </c>
      <c r="D431" s="70">
        <v>426</v>
      </c>
      <c r="E431" s="70">
        <v>150</v>
      </c>
      <c r="F431" s="70">
        <v>150</v>
      </c>
      <c r="G431" s="70">
        <v>2</v>
      </c>
      <c r="H431" s="70">
        <v>200</v>
      </c>
      <c r="I431" s="70">
        <v>200</v>
      </c>
      <c r="J431" s="70">
        <v>300</v>
      </c>
      <c r="K431" s="70">
        <v>150</v>
      </c>
      <c r="L431" s="70">
        <v>0</v>
      </c>
      <c r="M431" t="str">
        <f t="shared" si="6"/>
        <v>מאבטח מועדון לילה</v>
      </c>
      <c r="N431" s="70" t="s">
        <v>100</v>
      </c>
      <c r="R431" s="70" t="s">
        <v>1623</v>
      </c>
    </row>
    <row r="432" spans="1:18" x14ac:dyDescent="0.25">
      <c r="A432" s="70">
        <v>1569</v>
      </c>
      <c r="B432" s="70" t="s">
        <v>311</v>
      </c>
      <c r="C432" s="70">
        <v>3</v>
      </c>
      <c r="D432" s="70">
        <v>427</v>
      </c>
      <c r="E432" s="70">
        <v>50</v>
      </c>
      <c r="F432" s="70">
        <v>50</v>
      </c>
      <c r="G432" s="70">
        <v>1</v>
      </c>
      <c r="H432" s="70">
        <v>0</v>
      </c>
      <c r="I432" s="70">
        <v>0</v>
      </c>
      <c r="J432" s="70">
        <v>300</v>
      </c>
      <c r="K432" s="70">
        <v>50</v>
      </c>
      <c r="L432" s="70">
        <v>0</v>
      </c>
      <c r="M432" t="str">
        <f t="shared" si="6"/>
        <v>מאבטח מטוסים</v>
      </c>
      <c r="N432" s="70" t="s">
        <v>100</v>
      </c>
      <c r="R432" s="70" t="s">
        <v>2197</v>
      </c>
    </row>
    <row r="433" spans="1:18" x14ac:dyDescent="0.25">
      <c r="A433" s="70" t="s">
        <v>1498</v>
      </c>
      <c r="B433" s="70" t="s">
        <v>1499</v>
      </c>
      <c r="C433" s="70">
        <v>3</v>
      </c>
      <c r="D433" s="70">
        <v>428</v>
      </c>
      <c r="E433" s="70">
        <v>100</v>
      </c>
      <c r="F433" s="70">
        <v>100</v>
      </c>
      <c r="G433" s="70">
        <v>0</v>
      </c>
      <c r="H433" s="70">
        <v>100</v>
      </c>
      <c r="I433" s="70">
        <v>0</v>
      </c>
      <c r="J433" s="70">
        <v>300</v>
      </c>
      <c r="K433" s="70">
        <v>100</v>
      </c>
      <c r="L433" s="70">
        <v>0</v>
      </c>
      <c r="M433" t="str">
        <f t="shared" si="6"/>
        <v>מאבטח עם נשק</v>
      </c>
      <c r="N433" s="70" t="s">
        <v>100</v>
      </c>
      <c r="R433" s="70" t="s">
        <v>294</v>
      </c>
    </row>
    <row r="434" spans="1:18" x14ac:dyDescent="0.25">
      <c r="A434" s="70" t="s">
        <v>856</v>
      </c>
      <c r="B434" s="70" t="s">
        <v>857</v>
      </c>
      <c r="C434" s="70">
        <v>3</v>
      </c>
      <c r="D434" s="70">
        <v>429</v>
      </c>
      <c r="E434" s="70">
        <v>100</v>
      </c>
      <c r="F434" s="70">
        <v>100</v>
      </c>
      <c r="G434" s="70">
        <v>0</v>
      </c>
      <c r="H434" s="70">
        <v>100</v>
      </c>
      <c r="I434" s="70">
        <v>0</v>
      </c>
      <c r="J434" s="70">
        <v>300</v>
      </c>
      <c r="K434" s="70">
        <v>100</v>
      </c>
      <c r="L434" s="70">
        <v>0</v>
      </c>
      <c r="M434" t="str">
        <f t="shared" si="6"/>
        <v>מאבטח/מאבטחת (ללא נשק)</v>
      </c>
      <c r="N434" s="70" t="s">
        <v>100</v>
      </c>
      <c r="R434" s="70" t="s">
        <v>159</v>
      </c>
    </row>
    <row r="435" spans="1:18" x14ac:dyDescent="0.25">
      <c r="A435" s="70" t="s">
        <v>1714</v>
      </c>
      <c r="B435" s="70" t="s">
        <v>1715</v>
      </c>
      <c r="C435" s="70">
        <v>3</v>
      </c>
      <c r="D435" s="70">
        <v>430</v>
      </c>
      <c r="E435" s="70">
        <v>0</v>
      </c>
      <c r="F435" s="70">
        <v>0</v>
      </c>
      <c r="G435" s="70">
        <v>0</v>
      </c>
      <c r="H435" s="70">
        <v>0</v>
      </c>
      <c r="I435" s="70">
        <v>0</v>
      </c>
      <c r="J435" s="70">
        <v>300</v>
      </c>
      <c r="K435" s="70">
        <v>0</v>
      </c>
      <c r="L435" s="70">
        <v>0</v>
      </c>
      <c r="M435" t="str">
        <f t="shared" si="6"/>
        <v>מאייר/מאיירת ספרים</v>
      </c>
      <c r="N435" s="70" t="s">
        <v>100</v>
      </c>
      <c r="R435" s="70" t="s">
        <v>440</v>
      </c>
    </row>
    <row r="436" spans="1:18" x14ac:dyDescent="0.25">
      <c r="A436" s="70" t="s">
        <v>1496</v>
      </c>
      <c r="B436" s="70" t="s">
        <v>1497</v>
      </c>
      <c r="C436" s="70">
        <v>3</v>
      </c>
      <c r="D436" s="70">
        <v>431</v>
      </c>
      <c r="E436" s="70">
        <v>50</v>
      </c>
      <c r="F436" s="70">
        <v>50</v>
      </c>
      <c r="G436" s="70">
        <v>0</v>
      </c>
      <c r="H436" s="70">
        <v>100</v>
      </c>
      <c r="I436" s="70">
        <v>0</v>
      </c>
      <c r="J436" s="70">
        <v>300</v>
      </c>
      <c r="K436" s="70">
        <v>50</v>
      </c>
      <c r="L436" s="70">
        <v>0</v>
      </c>
      <c r="M436" t="str">
        <f t="shared" si="6"/>
        <v>מאלף כלבים</v>
      </c>
      <c r="N436" s="70" t="s">
        <v>100</v>
      </c>
      <c r="R436" s="70" t="s">
        <v>1585</v>
      </c>
    </row>
    <row r="437" spans="1:18" x14ac:dyDescent="0.25">
      <c r="A437" s="70">
        <v>2433</v>
      </c>
      <c r="B437" s="70" t="s">
        <v>441</v>
      </c>
      <c r="C437" s="70">
        <v>3</v>
      </c>
      <c r="D437" s="70">
        <v>432</v>
      </c>
      <c r="E437" s="70">
        <v>100</v>
      </c>
      <c r="F437" s="70">
        <v>100</v>
      </c>
      <c r="G437" s="70">
        <v>1</v>
      </c>
      <c r="H437" s="70">
        <v>100</v>
      </c>
      <c r="I437" s="70">
        <v>100</v>
      </c>
      <c r="J437" s="70">
        <v>300</v>
      </c>
      <c r="K437" s="70">
        <v>100</v>
      </c>
      <c r="L437" s="70">
        <v>0</v>
      </c>
      <c r="M437" t="str">
        <f t="shared" si="6"/>
        <v>מאלף סוסים</v>
      </c>
      <c r="N437" s="70" t="s">
        <v>100</v>
      </c>
      <c r="R437" s="70" t="s">
        <v>588</v>
      </c>
    </row>
    <row r="438" spans="1:18" x14ac:dyDescent="0.25">
      <c r="A438" s="70">
        <v>2463</v>
      </c>
      <c r="B438" s="70" t="s">
        <v>470</v>
      </c>
      <c r="C438" s="70">
        <v>1</v>
      </c>
      <c r="D438" s="70">
        <v>433</v>
      </c>
      <c r="E438" s="70">
        <v>0</v>
      </c>
      <c r="F438" s="70">
        <v>0</v>
      </c>
      <c r="G438" s="70">
        <v>0</v>
      </c>
      <c r="H438" s="70">
        <v>0</v>
      </c>
      <c r="I438" s="70">
        <v>0</v>
      </c>
      <c r="J438" s="70">
        <v>300</v>
      </c>
      <c r="K438" s="70">
        <v>0</v>
      </c>
      <c r="L438" s="70">
        <v>0</v>
      </c>
      <c r="M438" t="str">
        <f t="shared" si="6"/>
        <v>מאמן אישי ועסקי (קואצ'ינג)</v>
      </c>
      <c r="N438" s="70" t="s">
        <v>100</v>
      </c>
      <c r="R438" s="70" t="s">
        <v>1503</v>
      </c>
    </row>
    <row r="439" spans="1:18" x14ac:dyDescent="0.25">
      <c r="A439" s="70">
        <v>2438</v>
      </c>
      <c r="B439" s="70" t="s">
        <v>446</v>
      </c>
      <c r="C439" s="70">
        <v>3</v>
      </c>
      <c r="D439" s="70">
        <v>434</v>
      </c>
      <c r="E439" s="70">
        <v>100</v>
      </c>
      <c r="F439" s="70">
        <v>100</v>
      </c>
      <c r="G439" s="70">
        <v>0</v>
      </c>
      <c r="H439" s="70">
        <v>100</v>
      </c>
      <c r="I439" s="70">
        <v>0</v>
      </c>
      <c r="J439" s="70">
        <v>300</v>
      </c>
      <c r="K439" s="70">
        <v>300</v>
      </c>
      <c r="L439" s="70">
        <v>0</v>
      </c>
      <c r="M439" t="str">
        <f t="shared" si="6"/>
        <v>מאמן החלקה על הקרח</v>
      </c>
      <c r="N439" s="70" t="s">
        <v>100</v>
      </c>
      <c r="R439" s="70" t="s">
        <v>636</v>
      </c>
    </row>
    <row r="440" spans="1:18" x14ac:dyDescent="0.25">
      <c r="A440" s="70">
        <v>1127</v>
      </c>
      <c r="B440" s="70" t="s">
        <v>217</v>
      </c>
      <c r="C440" s="70">
        <v>3</v>
      </c>
      <c r="D440" s="70">
        <v>435</v>
      </c>
      <c r="E440" s="70">
        <v>100</v>
      </c>
      <c r="F440" s="70">
        <v>100</v>
      </c>
      <c r="G440" s="70">
        <v>0</v>
      </c>
      <c r="H440" s="70">
        <v>100</v>
      </c>
      <c r="I440" s="70">
        <v>0</v>
      </c>
      <c r="J440" s="70">
        <v>300</v>
      </c>
      <c r="K440" s="70">
        <v>300</v>
      </c>
      <c r="L440" s="70">
        <v>0</v>
      </c>
      <c r="M440" t="str">
        <f t="shared" si="6"/>
        <v>מאמן כדור יד</v>
      </c>
      <c r="N440" s="70" t="s">
        <v>100</v>
      </c>
      <c r="R440" s="70" t="s">
        <v>2031</v>
      </c>
    </row>
    <row r="441" spans="1:18" x14ac:dyDescent="0.25">
      <c r="A441" s="70">
        <v>1182</v>
      </c>
      <c r="B441" s="70" t="s">
        <v>257</v>
      </c>
      <c r="C441" s="70">
        <v>3</v>
      </c>
      <c r="D441" s="70">
        <v>436</v>
      </c>
      <c r="E441" s="70">
        <v>100</v>
      </c>
      <c r="F441" s="70">
        <v>100</v>
      </c>
      <c r="G441" s="70">
        <v>0</v>
      </c>
      <c r="H441" s="70">
        <v>100</v>
      </c>
      <c r="I441" s="70">
        <v>0</v>
      </c>
      <c r="J441" s="70">
        <v>300</v>
      </c>
      <c r="K441" s="70">
        <v>300</v>
      </c>
      <c r="L441" s="70">
        <v>0</v>
      </c>
      <c r="M441" t="str">
        <f t="shared" si="6"/>
        <v>מאמן כדור עף</v>
      </c>
      <c r="N441" s="70" t="s">
        <v>100</v>
      </c>
      <c r="R441" s="70" t="s">
        <v>1024</v>
      </c>
    </row>
    <row r="442" spans="1:18" x14ac:dyDescent="0.25">
      <c r="A442" s="70">
        <v>2701</v>
      </c>
      <c r="B442" s="70" t="s">
        <v>2308</v>
      </c>
      <c r="C442" s="70">
        <v>3</v>
      </c>
      <c r="D442" s="70">
        <v>437</v>
      </c>
      <c r="E442" s="70">
        <v>100</v>
      </c>
      <c r="F442" s="70">
        <v>100</v>
      </c>
      <c r="G442" s="70">
        <v>0</v>
      </c>
      <c r="H442" s="70">
        <v>100</v>
      </c>
      <c r="I442" s="70">
        <v>0</v>
      </c>
      <c r="J442" s="70">
        <v>300</v>
      </c>
      <c r="K442" s="70">
        <v>300</v>
      </c>
      <c r="L442" s="70">
        <v>0</v>
      </c>
      <c r="M442" t="str">
        <f t="shared" si="6"/>
        <v>מאמן ספורט</v>
      </c>
      <c r="N442" s="70" t="s">
        <v>100</v>
      </c>
      <c r="R442" s="70" t="s">
        <v>385</v>
      </c>
    </row>
    <row r="443" spans="1:18" x14ac:dyDescent="0.25">
      <c r="A443" s="70">
        <v>1557</v>
      </c>
      <c r="B443" s="70" t="s">
        <v>306</v>
      </c>
      <c r="C443" s="70">
        <v>3</v>
      </c>
      <c r="D443" s="70">
        <v>438</v>
      </c>
      <c r="E443" s="70">
        <v>100</v>
      </c>
      <c r="F443" s="70">
        <v>100</v>
      </c>
      <c r="G443" s="70">
        <v>0</v>
      </c>
      <c r="H443" s="70">
        <v>100</v>
      </c>
      <c r="I443" s="70">
        <v>0</v>
      </c>
      <c r="J443" s="70">
        <v>300</v>
      </c>
      <c r="K443" s="70">
        <v>300</v>
      </c>
      <c r="L443" s="70">
        <v>0</v>
      </c>
      <c r="M443" t="str">
        <f t="shared" si="6"/>
        <v>מאמן קייקים</v>
      </c>
      <c r="N443" s="70" t="s">
        <v>100</v>
      </c>
      <c r="R443" s="70" t="s">
        <v>2131</v>
      </c>
    </row>
    <row r="444" spans="1:18" x14ac:dyDescent="0.25">
      <c r="A444" s="70">
        <v>1316</v>
      </c>
      <c r="B444" s="70" t="s">
        <v>298</v>
      </c>
      <c r="C444" s="70">
        <v>3</v>
      </c>
      <c r="D444" s="70">
        <v>439</v>
      </c>
      <c r="E444" s="70">
        <v>100</v>
      </c>
      <c r="F444" s="70">
        <v>100</v>
      </c>
      <c r="G444" s="70">
        <v>0</v>
      </c>
      <c r="H444" s="70">
        <v>100</v>
      </c>
      <c r="I444" s="70">
        <v>0</v>
      </c>
      <c r="J444" s="70">
        <v>300</v>
      </c>
      <c r="K444" s="70">
        <v>300</v>
      </c>
      <c r="L444" s="70">
        <v>0</v>
      </c>
      <c r="M444" t="str">
        <f t="shared" si="6"/>
        <v>מאמן קרב מגע</v>
      </c>
      <c r="N444" s="70" t="s">
        <v>100</v>
      </c>
      <c r="R444" s="70" t="s">
        <v>1805</v>
      </c>
    </row>
    <row r="445" spans="1:18" x14ac:dyDescent="0.25">
      <c r="A445" s="70">
        <v>1602</v>
      </c>
      <c r="B445" s="70" t="s">
        <v>325</v>
      </c>
      <c r="C445" s="70">
        <v>3</v>
      </c>
      <c r="D445" s="70">
        <v>440</v>
      </c>
      <c r="E445" s="70">
        <v>100</v>
      </c>
      <c r="F445" s="70">
        <v>100</v>
      </c>
      <c r="G445" s="70">
        <v>0</v>
      </c>
      <c r="H445" s="70">
        <v>100</v>
      </c>
      <c r="I445" s="70">
        <v>0</v>
      </c>
      <c r="J445" s="70">
        <v>300</v>
      </c>
      <c r="K445" s="70">
        <v>300</v>
      </c>
      <c r="L445" s="70">
        <v>0</v>
      </c>
      <c r="M445" t="str">
        <f t="shared" si="6"/>
        <v>מאמן רוגבי</v>
      </c>
      <c r="N445" s="70" t="s">
        <v>100</v>
      </c>
      <c r="R445" s="70" t="s">
        <v>1696</v>
      </c>
    </row>
    <row r="446" spans="1:18" x14ac:dyDescent="0.25">
      <c r="A446" s="70">
        <v>2639</v>
      </c>
      <c r="B446" s="70" t="s">
        <v>638</v>
      </c>
      <c r="C446" s="70">
        <v>3</v>
      </c>
      <c r="D446" s="70">
        <v>441</v>
      </c>
      <c r="E446" s="70">
        <v>100</v>
      </c>
      <c r="F446" s="70">
        <v>100</v>
      </c>
      <c r="G446" s="70">
        <v>0</v>
      </c>
      <c r="H446" s="70">
        <v>100</v>
      </c>
      <c r="I446" s="70">
        <v>0</v>
      </c>
      <c r="J446" s="70">
        <v>300</v>
      </c>
      <c r="K446" s="70">
        <v>300</v>
      </c>
      <c r="L446" s="70">
        <v>0</v>
      </c>
      <c r="M446" t="str">
        <f t="shared" si="6"/>
        <v>מאמן ריצה</v>
      </c>
      <c r="N446" s="70" t="s">
        <v>100</v>
      </c>
      <c r="R446" s="70" t="s">
        <v>2033</v>
      </c>
    </row>
    <row r="447" spans="1:18" x14ac:dyDescent="0.25">
      <c r="A447" s="70">
        <v>2670</v>
      </c>
      <c r="B447" s="70" t="s">
        <v>668</v>
      </c>
      <c r="C447" s="70">
        <v>3</v>
      </c>
      <c r="D447" s="70">
        <v>442</v>
      </c>
      <c r="E447" s="70">
        <v>100</v>
      </c>
      <c r="F447" s="70">
        <v>100</v>
      </c>
      <c r="G447" s="70">
        <v>0</v>
      </c>
      <c r="H447" s="70">
        <v>100</v>
      </c>
      <c r="I447" s="70">
        <v>0</v>
      </c>
      <c r="J447" s="70">
        <v>300</v>
      </c>
      <c r="K447" s="70">
        <v>300</v>
      </c>
      <c r="L447" s="70">
        <v>0</v>
      </c>
      <c r="M447" t="str">
        <f t="shared" si="6"/>
        <v>מאמן תריאטלון</v>
      </c>
      <c r="N447" s="70" t="s">
        <v>100</v>
      </c>
      <c r="R447" s="70" t="s">
        <v>649</v>
      </c>
    </row>
    <row r="448" spans="1:18" x14ac:dyDescent="0.25">
      <c r="A448" s="70" t="s">
        <v>2198</v>
      </c>
      <c r="B448" s="70" t="s">
        <v>2199</v>
      </c>
      <c r="C448" s="70">
        <v>3</v>
      </c>
      <c r="D448" s="70">
        <v>443</v>
      </c>
      <c r="E448" s="70">
        <v>100</v>
      </c>
      <c r="F448" s="70">
        <v>100</v>
      </c>
      <c r="G448" s="70">
        <v>0</v>
      </c>
      <c r="H448" s="70">
        <v>100</v>
      </c>
      <c r="I448" s="70">
        <v>0</v>
      </c>
      <c r="J448" s="70">
        <v>300</v>
      </c>
      <c r="K448" s="70">
        <v>100</v>
      </c>
      <c r="L448" s="70">
        <v>0</v>
      </c>
      <c r="M448" t="str">
        <f t="shared" si="6"/>
        <v>מאמן(מורה) חינוך ימי</v>
      </c>
      <c r="N448" s="70" t="s">
        <v>100</v>
      </c>
      <c r="R448" s="70" t="s">
        <v>627</v>
      </c>
    </row>
    <row r="449" spans="1:18" x14ac:dyDescent="0.25">
      <c r="A449" s="70">
        <v>1025</v>
      </c>
      <c r="B449" s="70" t="s">
        <v>135</v>
      </c>
      <c r="C449" s="70">
        <v>3</v>
      </c>
      <c r="D449" s="70">
        <v>444</v>
      </c>
      <c r="E449" s="70">
        <v>100</v>
      </c>
      <c r="F449" s="70">
        <v>100</v>
      </c>
      <c r="G449" s="70">
        <v>0</v>
      </c>
      <c r="H449" s="70">
        <v>100</v>
      </c>
      <c r="I449" s="70">
        <v>0</v>
      </c>
      <c r="J449" s="70">
        <v>300</v>
      </c>
      <c r="K449" s="70">
        <v>300</v>
      </c>
      <c r="L449" s="70">
        <v>0</v>
      </c>
      <c r="M449" t="str">
        <f t="shared" si="6"/>
        <v>מאמן/מאמנת טניס</v>
      </c>
      <c r="N449" s="70" t="s">
        <v>100</v>
      </c>
      <c r="R449" s="70" t="s">
        <v>645</v>
      </c>
    </row>
    <row r="450" spans="1:18" x14ac:dyDescent="0.25">
      <c r="A450" s="70" t="s">
        <v>1718</v>
      </c>
      <c r="B450" s="70" t="s">
        <v>1719</v>
      </c>
      <c r="C450" s="70">
        <v>3</v>
      </c>
      <c r="D450" s="70">
        <v>445</v>
      </c>
      <c r="E450" s="70">
        <v>100</v>
      </c>
      <c r="F450" s="70">
        <v>100</v>
      </c>
      <c r="G450" s="70">
        <v>0</v>
      </c>
      <c r="H450" s="70">
        <v>100</v>
      </c>
      <c r="I450" s="70">
        <v>0</v>
      </c>
      <c r="J450" s="70">
        <v>300</v>
      </c>
      <c r="K450" s="70">
        <v>300</v>
      </c>
      <c r="L450" s="70">
        <v>0</v>
      </c>
      <c r="M450" t="str">
        <f t="shared" si="6"/>
        <v>מאמן/מאמנת כדורגל</v>
      </c>
      <c r="N450" s="70" t="s">
        <v>100</v>
      </c>
      <c r="R450" s="70" t="s">
        <v>1523</v>
      </c>
    </row>
    <row r="451" spans="1:18" x14ac:dyDescent="0.25">
      <c r="A451" s="70" t="s">
        <v>1798</v>
      </c>
      <c r="B451" s="70" t="s">
        <v>1799</v>
      </c>
      <c r="C451" s="70">
        <v>3</v>
      </c>
      <c r="D451" s="70">
        <v>446</v>
      </c>
      <c r="E451" s="70">
        <v>100</v>
      </c>
      <c r="F451" s="70">
        <v>100</v>
      </c>
      <c r="G451" s="70">
        <v>0</v>
      </c>
      <c r="H451" s="70">
        <v>100</v>
      </c>
      <c r="I451" s="70">
        <v>0</v>
      </c>
      <c r="J451" s="70">
        <v>300</v>
      </c>
      <c r="K451" s="70">
        <v>300</v>
      </c>
      <c r="L451" s="70">
        <v>0</v>
      </c>
      <c r="M451" t="str">
        <f t="shared" si="6"/>
        <v>מאמן/מאמנת כדורסל</v>
      </c>
      <c r="N451" s="70" t="s">
        <v>100</v>
      </c>
      <c r="R451" s="70" t="s">
        <v>462</v>
      </c>
    </row>
    <row r="452" spans="1:18" x14ac:dyDescent="0.25">
      <c r="A452" s="70" t="s">
        <v>1362</v>
      </c>
      <c r="B452" s="70" t="s">
        <v>1363</v>
      </c>
      <c r="C452" s="70">
        <v>3</v>
      </c>
      <c r="D452" s="70">
        <v>447</v>
      </c>
      <c r="E452" s="70">
        <v>100</v>
      </c>
      <c r="F452" s="70">
        <v>100</v>
      </c>
      <c r="G452" s="70">
        <v>0</v>
      </c>
      <c r="H452" s="70">
        <v>100</v>
      </c>
      <c r="I452" s="70">
        <v>0</v>
      </c>
      <c r="J452" s="70">
        <v>300</v>
      </c>
      <c r="K452" s="70">
        <v>300</v>
      </c>
      <c r="L452" s="70">
        <v>0</v>
      </c>
      <c r="M452" t="str">
        <f t="shared" si="6"/>
        <v>מאמן/מאמנת שחיה</v>
      </c>
      <c r="N452" s="70" t="s">
        <v>100</v>
      </c>
      <c r="R452" s="70" t="s">
        <v>721</v>
      </c>
    </row>
    <row r="453" spans="1:18" x14ac:dyDescent="0.25">
      <c r="A453" s="70">
        <v>2652</v>
      </c>
      <c r="B453" s="70" t="s">
        <v>651</v>
      </c>
      <c r="C453" s="70">
        <v>3</v>
      </c>
      <c r="D453" s="70">
        <v>448</v>
      </c>
      <c r="E453" s="70">
        <v>100</v>
      </c>
      <c r="F453" s="70">
        <v>100</v>
      </c>
      <c r="G453" s="70">
        <v>0</v>
      </c>
      <c r="H453" s="70">
        <v>100</v>
      </c>
      <c r="I453" s="70">
        <v>0</v>
      </c>
      <c r="J453" s="70">
        <v>300</v>
      </c>
      <c r="K453" s="70">
        <v>100</v>
      </c>
      <c r="L453" s="70">
        <v>0</v>
      </c>
      <c r="M453" t="str">
        <f t="shared" si="6"/>
        <v>מאמנת התעמלות קרקע</v>
      </c>
      <c r="N453" s="70" t="s">
        <v>100</v>
      </c>
      <c r="R453" s="70" t="s">
        <v>575</v>
      </c>
    </row>
    <row r="454" spans="1:18" x14ac:dyDescent="0.25">
      <c r="A454" s="70" t="s">
        <v>991</v>
      </c>
      <c r="B454" s="70" t="s">
        <v>992</v>
      </c>
      <c r="C454" s="70">
        <v>3</v>
      </c>
      <c r="D454" s="70">
        <v>449</v>
      </c>
      <c r="E454" s="70">
        <v>0</v>
      </c>
      <c r="F454" s="70">
        <v>0</v>
      </c>
      <c r="G454" s="70">
        <v>0</v>
      </c>
      <c r="H454" s="70">
        <v>0</v>
      </c>
      <c r="I454" s="70">
        <v>0</v>
      </c>
      <c r="J454" s="70">
        <v>300</v>
      </c>
      <c r="K454" s="70">
        <v>0</v>
      </c>
      <c r="L454" s="70">
        <v>0</v>
      </c>
      <c r="M454" t="str">
        <f t="shared" si="6"/>
        <v>מאפר/מאפרת</v>
      </c>
      <c r="N454" s="70" t="s">
        <v>100</v>
      </c>
      <c r="R454" s="70" t="s">
        <v>468</v>
      </c>
    </row>
    <row r="455" spans="1:18" x14ac:dyDescent="0.25">
      <c r="A455" s="70">
        <v>2811</v>
      </c>
      <c r="B455" s="70" t="s">
        <v>2413</v>
      </c>
      <c r="C455" s="70">
        <v>3</v>
      </c>
      <c r="D455" s="70">
        <v>450</v>
      </c>
      <c r="E455" s="70">
        <v>50</v>
      </c>
      <c r="F455" s="70">
        <v>50</v>
      </c>
      <c r="G455" s="70">
        <v>0</v>
      </c>
      <c r="H455" s="70">
        <v>50</v>
      </c>
      <c r="I455" s="70">
        <v>0</v>
      </c>
      <c r="J455" s="70">
        <v>300</v>
      </c>
      <c r="K455" s="70">
        <v>50</v>
      </c>
      <c r="L455" s="70">
        <v>0</v>
      </c>
      <c r="M455" t="str">
        <f t="shared" ref="M455:M518" si="7">TRIM(B455)</f>
        <v>מארחת במסעדה\פאב</v>
      </c>
      <c r="N455" s="70" t="s">
        <v>100</v>
      </c>
      <c r="R455" s="70" t="s">
        <v>960</v>
      </c>
    </row>
    <row r="456" spans="1:18" x14ac:dyDescent="0.25">
      <c r="A456" s="70" t="s">
        <v>1139</v>
      </c>
      <c r="B456" s="70" t="s">
        <v>1140</v>
      </c>
      <c r="C456" s="70">
        <v>3</v>
      </c>
      <c r="D456" s="70">
        <v>451</v>
      </c>
      <c r="E456" s="70">
        <v>150</v>
      </c>
      <c r="F456" s="70">
        <v>150</v>
      </c>
      <c r="G456" s="70">
        <v>0</v>
      </c>
      <c r="H456" s="70">
        <v>100</v>
      </c>
      <c r="I456" s="70">
        <v>0</v>
      </c>
      <c r="J456" s="70">
        <v>300</v>
      </c>
      <c r="K456" s="70">
        <v>150</v>
      </c>
      <c r="L456" s="70">
        <v>0</v>
      </c>
      <c r="M456" t="str">
        <f t="shared" si="7"/>
        <v>מבלטן</v>
      </c>
      <c r="N456" s="70" t="s">
        <v>100</v>
      </c>
      <c r="R456" s="70" t="s">
        <v>309</v>
      </c>
    </row>
    <row r="457" spans="1:18" x14ac:dyDescent="0.25">
      <c r="A457" s="70" t="s">
        <v>1296</v>
      </c>
      <c r="B457" s="70" t="s">
        <v>1297</v>
      </c>
      <c r="C457" s="70">
        <v>1</v>
      </c>
      <c r="D457" s="70">
        <v>452</v>
      </c>
      <c r="E457" s="70">
        <v>0</v>
      </c>
      <c r="F457" s="70">
        <v>0</v>
      </c>
      <c r="G457" s="70">
        <v>0</v>
      </c>
      <c r="H457" s="70">
        <v>0</v>
      </c>
      <c r="I457" s="70">
        <v>0</v>
      </c>
      <c r="J457" s="70">
        <v>300</v>
      </c>
      <c r="K457" s="70">
        <v>0</v>
      </c>
      <c r="L457" s="70">
        <v>0</v>
      </c>
      <c r="M457" t="str">
        <f t="shared" si="7"/>
        <v>מבנאי מטוסים</v>
      </c>
      <c r="N457" s="70" t="s">
        <v>100</v>
      </c>
      <c r="R457" s="70" t="s">
        <v>225</v>
      </c>
    </row>
    <row r="458" spans="1:18" x14ac:dyDescent="0.25">
      <c r="A458" s="70" t="s">
        <v>1568</v>
      </c>
      <c r="B458" s="70" t="s">
        <v>1569</v>
      </c>
      <c r="C458" s="70">
        <v>1</v>
      </c>
      <c r="D458" s="70">
        <v>453</v>
      </c>
      <c r="E458" s="70">
        <v>0</v>
      </c>
      <c r="F458" s="70">
        <v>0</v>
      </c>
      <c r="G458" s="70">
        <v>0</v>
      </c>
      <c r="H458" s="70">
        <v>0</v>
      </c>
      <c r="I458" s="70">
        <v>0</v>
      </c>
      <c r="J458" s="70">
        <v>300</v>
      </c>
      <c r="K458" s="70">
        <v>0</v>
      </c>
      <c r="L458" s="70">
        <v>0</v>
      </c>
      <c r="M458" t="str">
        <f t="shared" si="7"/>
        <v>מבצע בבורסה</v>
      </c>
      <c r="N458" s="70" t="s">
        <v>100</v>
      </c>
      <c r="R458" s="70" t="s">
        <v>419</v>
      </c>
    </row>
    <row r="459" spans="1:18" x14ac:dyDescent="0.25">
      <c r="A459" s="70">
        <v>2452</v>
      </c>
      <c r="B459" s="70" t="s">
        <v>460</v>
      </c>
      <c r="C459" s="70">
        <v>1</v>
      </c>
      <c r="D459" s="70">
        <v>454</v>
      </c>
      <c r="E459" s="70">
        <v>0</v>
      </c>
      <c r="F459" s="70">
        <v>0</v>
      </c>
      <c r="G459" s="70">
        <v>0</v>
      </c>
      <c r="H459" s="70">
        <v>0</v>
      </c>
      <c r="I459" s="70">
        <v>0</v>
      </c>
      <c r="J459" s="70">
        <v>300</v>
      </c>
      <c r="K459" s="70">
        <v>0</v>
      </c>
      <c r="L459" s="70">
        <v>0</v>
      </c>
      <c r="M459" t="str">
        <f t="shared" si="7"/>
        <v>מבקר איכות בביוטכנולוגיה</v>
      </c>
      <c r="N459" s="70" t="s">
        <v>100</v>
      </c>
      <c r="R459" s="70" t="s">
        <v>1734</v>
      </c>
    </row>
    <row r="460" spans="1:18" x14ac:dyDescent="0.25">
      <c r="A460" s="70">
        <v>1650</v>
      </c>
      <c r="B460" s="70" t="s">
        <v>336</v>
      </c>
      <c r="C460" s="70">
        <v>1</v>
      </c>
      <c r="D460" s="70">
        <v>455</v>
      </c>
      <c r="E460" s="70">
        <v>0</v>
      </c>
      <c r="F460" s="70">
        <v>0</v>
      </c>
      <c r="G460" s="70">
        <v>0</v>
      </c>
      <c r="H460" s="70">
        <v>0</v>
      </c>
      <c r="I460" s="70">
        <v>0</v>
      </c>
      <c r="J460" s="70">
        <v>300</v>
      </c>
      <c r="K460" s="70">
        <v>0</v>
      </c>
      <c r="L460" s="70">
        <v>0</v>
      </c>
      <c r="M460" t="str">
        <f t="shared" si="7"/>
        <v>מבקר חקירתי בחברות גדולות</v>
      </c>
      <c r="N460" s="70" t="s">
        <v>100</v>
      </c>
      <c r="R460" s="70" t="s">
        <v>175</v>
      </c>
    </row>
    <row r="461" spans="1:18" x14ac:dyDescent="0.25">
      <c r="A461" s="70" t="s">
        <v>1083</v>
      </c>
      <c r="B461" s="70" t="s">
        <v>1084</v>
      </c>
      <c r="C461" s="70">
        <v>1</v>
      </c>
      <c r="D461" s="70">
        <v>456</v>
      </c>
      <c r="E461" s="70">
        <v>0</v>
      </c>
      <c r="F461" s="70">
        <v>0</v>
      </c>
      <c r="G461" s="70">
        <v>0</v>
      </c>
      <c r="H461" s="70">
        <v>0</v>
      </c>
      <c r="I461" s="70">
        <v>0</v>
      </c>
      <c r="J461" s="70">
        <v>300</v>
      </c>
      <c r="K461" s="70">
        <v>0</v>
      </c>
      <c r="L461" s="70">
        <v>0</v>
      </c>
      <c r="M461" t="str">
        <f t="shared" si="7"/>
        <v>מבקר סרטים</v>
      </c>
      <c r="N461" s="70" t="s">
        <v>100</v>
      </c>
      <c r="R461" s="70" t="s">
        <v>1373</v>
      </c>
    </row>
    <row r="462" spans="1:18" x14ac:dyDescent="0.25">
      <c r="A462" s="70">
        <v>1607</v>
      </c>
      <c r="B462" s="70" t="s">
        <v>327</v>
      </c>
      <c r="C462" s="70">
        <v>1</v>
      </c>
      <c r="D462" s="70">
        <v>457</v>
      </c>
      <c r="E462" s="70">
        <v>0</v>
      </c>
      <c r="F462" s="70">
        <v>0</v>
      </c>
      <c r="G462" s="70">
        <v>0</v>
      </c>
      <c r="H462" s="70">
        <v>0</v>
      </c>
      <c r="I462" s="70">
        <v>0</v>
      </c>
      <c r="J462" s="70">
        <v>300</v>
      </c>
      <c r="K462" s="70">
        <v>0</v>
      </c>
      <c r="L462" s="70">
        <v>0</v>
      </c>
      <c r="M462" t="str">
        <f t="shared" si="7"/>
        <v>מבקר פנים</v>
      </c>
      <c r="N462" s="70" t="s">
        <v>100</v>
      </c>
      <c r="R462" s="70" t="s">
        <v>172</v>
      </c>
    </row>
    <row r="463" spans="1:18" x14ac:dyDescent="0.25">
      <c r="A463" s="70" t="s">
        <v>1840</v>
      </c>
      <c r="B463" s="70" t="s">
        <v>1841</v>
      </c>
      <c r="C463" s="70">
        <v>2</v>
      </c>
      <c r="D463" s="70">
        <v>458</v>
      </c>
      <c r="E463" s="70">
        <v>0</v>
      </c>
      <c r="F463" s="70">
        <v>0</v>
      </c>
      <c r="G463" s="70">
        <v>0</v>
      </c>
      <c r="H463" s="70">
        <v>0</v>
      </c>
      <c r="I463" s="70">
        <v>0</v>
      </c>
      <c r="J463" s="70">
        <v>300</v>
      </c>
      <c r="K463" s="70">
        <v>0</v>
      </c>
      <c r="L463" s="70">
        <v>0</v>
      </c>
      <c r="M463" t="str">
        <f t="shared" si="7"/>
        <v>מבקר/מבקרת איכות</v>
      </c>
      <c r="N463" s="70" t="s">
        <v>100</v>
      </c>
      <c r="R463" s="70" t="s">
        <v>1682</v>
      </c>
    </row>
    <row r="464" spans="1:18" x14ac:dyDescent="0.25">
      <c r="A464" s="70" t="s">
        <v>1316</v>
      </c>
      <c r="B464" s="70" t="s">
        <v>1317</v>
      </c>
      <c r="C464" s="70">
        <v>3</v>
      </c>
      <c r="D464" s="70">
        <v>459</v>
      </c>
      <c r="E464" s="70">
        <v>50</v>
      </c>
      <c r="F464" s="70">
        <v>50</v>
      </c>
      <c r="G464" s="70">
        <v>0</v>
      </c>
      <c r="H464" s="70">
        <v>100</v>
      </c>
      <c r="I464" s="70">
        <v>0</v>
      </c>
      <c r="J464" s="70">
        <v>300</v>
      </c>
      <c r="K464" s="70">
        <v>50</v>
      </c>
      <c r="L464" s="70">
        <v>0</v>
      </c>
      <c r="M464" t="str">
        <f t="shared" si="7"/>
        <v>מבקר/מבקרת איכות במפעל מייצר להבים</v>
      </c>
      <c r="N464" s="70" t="s">
        <v>100</v>
      </c>
      <c r="R464" s="70" t="s">
        <v>406</v>
      </c>
    </row>
    <row r="465" spans="1:18" x14ac:dyDescent="0.25">
      <c r="A465" s="70" t="s">
        <v>1622</v>
      </c>
      <c r="B465" s="70" t="s">
        <v>1623</v>
      </c>
      <c r="C465" s="70">
        <v>3</v>
      </c>
      <c r="D465" s="70">
        <v>460</v>
      </c>
      <c r="E465" s="70">
        <v>50</v>
      </c>
      <c r="F465" s="70">
        <v>50</v>
      </c>
      <c r="G465" s="70">
        <v>0</v>
      </c>
      <c r="H465" s="70">
        <v>0</v>
      </c>
      <c r="I465" s="70">
        <v>0</v>
      </c>
      <c r="J465" s="70">
        <v>300</v>
      </c>
      <c r="K465" s="70">
        <v>50</v>
      </c>
      <c r="L465" s="70">
        <v>0</v>
      </c>
      <c r="M465" t="str">
        <f t="shared" si="7"/>
        <v>מבקר/מבקרת באגד</v>
      </c>
      <c r="N465" s="70" t="s">
        <v>100</v>
      </c>
      <c r="R465" s="70" t="s">
        <v>586</v>
      </c>
    </row>
    <row r="466" spans="1:18" x14ac:dyDescent="0.25">
      <c r="A466" s="70" t="s">
        <v>2196</v>
      </c>
      <c r="B466" s="70" t="s">
        <v>2197</v>
      </c>
      <c r="C466" s="70">
        <v>1</v>
      </c>
      <c r="D466" s="70">
        <v>461</v>
      </c>
      <c r="E466" s="70">
        <v>0</v>
      </c>
      <c r="F466" s="70">
        <v>0</v>
      </c>
      <c r="G466" s="70">
        <v>0</v>
      </c>
      <c r="H466" s="70">
        <v>0</v>
      </c>
      <c r="I466" s="70">
        <v>0</v>
      </c>
      <c r="J466" s="70">
        <v>300</v>
      </c>
      <c r="K466" s="70">
        <v>0</v>
      </c>
      <c r="L466" s="70">
        <v>0</v>
      </c>
      <c r="M466" t="str">
        <f t="shared" si="7"/>
        <v>מבקר/מבקרת חשבונות</v>
      </c>
      <c r="N466" s="70" t="s">
        <v>100</v>
      </c>
      <c r="R466" s="70" t="s">
        <v>500</v>
      </c>
    </row>
    <row r="467" spans="1:18" x14ac:dyDescent="0.25">
      <c r="A467" s="70">
        <v>1310</v>
      </c>
      <c r="B467" s="70" t="s">
        <v>294</v>
      </c>
      <c r="C467" s="70">
        <v>3</v>
      </c>
      <c r="D467" s="70">
        <v>462</v>
      </c>
      <c r="E467" s="70">
        <v>50</v>
      </c>
      <c r="F467" s="70">
        <v>50</v>
      </c>
      <c r="G467" s="70">
        <v>0</v>
      </c>
      <c r="H467" s="70">
        <v>100</v>
      </c>
      <c r="I467" s="70">
        <v>0</v>
      </c>
      <c r="J467" s="70">
        <v>300</v>
      </c>
      <c r="K467" s="70">
        <v>50</v>
      </c>
      <c r="L467" s="70">
        <v>0</v>
      </c>
      <c r="M467" t="str">
        <f t="shared" si="7"/>
        <v>מגדל דגים</v>
      </c>
      <c r="N467" s="70" t="s">
        <v>100</v>
      </c>
      <c r="R467" s="70" t="s">
        <v>161</v>
      </c>
    </row>
    <row r="468" spans="1:18" x14ac:dyDescent="0.25">
      <c r="A468" s="70">
        <v>1056</v>
      </c>
      <c r="B468" s="70" t="s">
        <v>159</v>
      </c>
      <c r="C468" s="70">
        <v>3</v>
      </c>
      <c r="D468" s="70">
        <v>463</v>
      </c>
      <c r="E468" s="70">
        <v>50</v>
      </c>
      <c r="F468" s="70">
        <v>50</v>
      </c>
      <c r="G468" s="70">
        <v>0</v>
      </c>
      <c r="H468" s="70">
        <v>100</v>
      </c>
      <c r="I468" s="70">
        <v>0</v>
      </c>
      <c r="J468" s="70">
        <v>300</v>
      </c>
      <c r="K468" s="70">
        <v>50</v>
      </c>
      <c r="L468" s="70">
        <v>0</v>
      </c>
      <c r="M468" t="str">
        <f t="shared" si="7"/>
        <v>מגדל חזירים</v>
      </c>
      <c r="N468" s="70" t="s">
        <v>100</v>
      </c>
      <c r="R468" s="70" t="s">
        <v>285</v>
      </c>
    </row>
    <row r="469" spans="1:18" x14ac:dyDescent="0.25">
      <c r="A469" s="70">
        <v>2432</v>
      </c>
      <c r="B469" s="70" t="s">
        <v>440</v>
      </c>
      <c r="C469" s="70">
        <v>3</v>
      </c>
      <c r="D469" s="70">
        <v>464</v>
      </c>
      <c r="E469" s="70">
        <v>50</v>
      </c>
      <c r="F469" s="70">
        <v>50</v>
      </c>
      <c r="G469" s="70">
        <v>0</v>
      </c>
      <c r="H469" s="70">
        <v>0</v>
      </c>
      <c r="I469" s="70">
        <v>0</v>
      </c>
      <c r="J469" s="70">
        <v>300</v>
      </c>
      <c r="K469" s="70">
        <v>50</v>
      </c>
      <c r="L469" s="70">
        <v>0</v>
      </c>
      <c r="M469" t="str">
        <f t="shared" si="7"/>
        <v>מגדל חיות מעבדה</v>
      </c>
      <c r="N469" s="70" t="s">
        <v>100</v>
      </c>
      <c r="R469" s="70" t="s">
        <v>492</v>
      </c>
    </row>
    <row r="470" spans="1:18" x14ac:dyDescent="0.25">
      <c r="A470" s="70" t="s">
        <v>1584</v>
      </c>
      <c r="B470" s="70" t="s">
        <v>1585</v>
      </c>
      <c r="C470" s="70">
        <v>3</v>
      </c>
      <c r="D470" s="70">
        <v>465</v>
      </c>
      <c r="E470" s="70">
        <v>50</v>
      </c>
      <c r="F470" s="70">
        <v>50</v>
      </c>
      <c r="G470" s="70">
        <v>0</v>
      </c>
      <c r="H470" s="70">
        <v>100</v>
      </c>
      <c r="I470" s="70">
        <v>0</v>
      </c>
      <c r="J470" s="70">
        <v>300</v>
      </c>
      <c r="K470" s="70">
        <v>50</v>
      </c>
      <c r="L470" s="70">
        <v>0</v>
      </c>
      <c r="M470" t="str">
        <f t="shared" si="7"/>
        <v>מגדל פרחים</v>
      </c>
      <c r="N470" s="70" t="s">
        <v>100</v>
      </c>
      <c r="R470" s="70" t="s">
        <v>1525</v>
      </c>
    </row>
    <row r="471" spans="1:18" x14ac:dyDescent="0.25">
      <c r="A471" s="70">
        <v>2588</v>
      </c>
      <c r="B471" s="70" t="s">
        <v>588</v>
      </c>
      <c r="C471" s="70">
        <v>3</v>
      </c>
      <c r="D471" s="70">
        <v>466</v>
      </c>
      <c r="E471" s="70">
        <v>0</v>
      </c>
      <c r="F471" s="70">
        <v>0</v>
      </c>
      <c r="G471" s="70">
        <v>0</v>
      </c>
      <c r="H471" s="70">
        <v>0</v>
      </c>
      <c r="I471" s="70">
        <v>0</v>
      </c>
      <c r="J471" s="70">
        <v>300</v>
      </c>
      <c r="K471" s="70">
        <v>0</v>
      </c>
      <c r="L471" s="70">
        <v>0</v>
      </c>
      <c r="M471" t="str">
        <f t="shared" si="7"/>
        <v>מגייס תרומות בארץ (במשרד)</v>
      </c>
      <c r="N471" s="70" t="s">
        <v>100</v>
      </c>
      <c r="R471" s="70" t="s">
        <v>358</v>
      </c>
    </row>
    <row r="472" spans="1:18" x14ac:dyDescent="0.25">
      <c r="A472" s="70" t="s">
        <v>1502</v>
      </c>
      <c r="B472" s="70" t="s">
        <v>1503</v>
      </c>
      <c r="C472" s="70">
        <v>7</v>
      </c>
      <c r="D472" s="70">
        <v>467</v>
      </c>
      <c r="E472" s="70">
        <v>300</v>
      </c>
      <c r="F472" s="70">
        <v>300</v>
      </c>
      <c r="G472" s="70">
        <v>0</v>
      </c>
      <c r="H472" s="70">
        <v>0</v>
      </c>
      <c r="I472" s="70">
        <v>0</v>
      </c>
      <c r="J472" s="70">
        <v>300</v>
      </c>
      <c r="K472" s="70">
        <v>0</v>
      </c>
      <c r="L472" s="70">
        <v>0</v>
      </c>
      <c r="M472" t="str">
        <f t="shared" si="7"/>
        <v>מגלה עתידות</v>
      </c>
      <c r="N472" s="70" t="s">
        <v>100</v>
      </c>
      <c r="R472" s="70" t="s">
        <v>1102</v>
      </c>
    </row>
    <row r="473" spans="1:18" x14ac:dyDescent="0.25">
      <c r="A473" s="70">
        <v>2637</v>
      </c>
      <c r="B473" s="70" t="s">
        <v>636</v>
      </c>
      <c r="C473" s="70">
        <v>7</v>
      </c>
      <c r="D473" s="70">
        <v>468</v>
      </c>
      <c r="E473" s="70">
        <v>300</v>
      </c>
      <c r="F473" s="70">
        <v>300</v>
      </c>
      <c r="G473" s="70">
        <v>0</v>
      </c>
      <c r="H473" s="70">
        <v>300</v>
      </c>
      <c r="I473" s="70">
        <v>300</v>
      </c>
      <c r="J473" s="70">
        <v>300</v>
      </c>
      <c r="K473" s="70">
        <v>300</v>
      </c>
      <c r="L473" s="70">
        <v>0</v>
      </c>
      <c r="M473" t="str">
        <f t="shared" si="7"/>
        <v>מגשר/ת</v>
      </c>
      <c r="N473" s="70" t="s">
        <v>100</v>
      </c>
      <c r="R473" s="70" t="s">
        <v>1235</v>
      </c>
    </row>
    <row r="474" spans="1:18" x14ac:dyDescent="0.25">
      <c r="A474" s="70" t="s">
        <v>2030</v>
      </c>
      <c r="B474" s="70" t="s">
        <v>2031</v>
      </c>
      <c r="C474" s="70">
        <v>3</v>
      </c>
      <c r="D474" s="70">
        <v>469</v>
      </c>
      <c r="E474" s="70">
        <v>100</v>
      </c>
      <c r="F474" s="70">
        <v>100</v>
      </c>
      <c r="G474" s="70">
        <v>0</v>
      </c>
      <c r="H474" s="70">
        <v>0</v>
      </c>
      <c r="I474" s="70">
        <v>0</v>
      </c>
      <c r="J474" s="70">
        <v>300</v>
      </c>
      <c r="K474" s="70">
        <v>100</v>
      </c>
      <c r="L474" s="70">
        <v>0</v>
      </c>
      <c r="M474" t="str">
        <f t="shared" si="7"/>
        <v>מדביק שטיחים</v>
      </c>
      <c r="N474" s="70" t="s">
        <v>100</v>
      </c>
      <c r="R474" s="70" t="s">
        <v>131</v>
      </c>
    </row>
    <row r="475" spans="1:18" x14ac:dyDescent="0.25">
      <c r="A475" s="70" t="s">
        <v>1023</v>
      </c>
      <c r="B475" s="70" t="s">
        <v>1024</v>
      </c>
      <c r="C475" s="70">
        <v>3</v>
      </c>
      <c r="D475" s="70">
        <v>470</v>
      </c>
      <c r="E475" s="70">
        <v>100</v>
      </c>
      <c r="F475" s="70">
        <v>100</v>
      </c>
      <c r="G475" s="70">
        <v>0</v>
      </c>
      <c r="H475" s="70">
        <v>0</v>
      </c>
      <c r="I475" s="70">
        <v>0</v>
      </c>
      <c r="J475" s="70">
        <v>300</v>
      </c>
      <c r="K475" s="70">
        <v>100</v>
      </c>
      <c r="L475" s="70">
        <v>0</v>
      </c>
      <c r="M475" t="str">
        <f t="shared" si="7"/>
        <v>מדביק/מדביקה מודעות חוצות</v>
      </c>
      <c r="N475" s="70" t="s">
        <v>100</v>
      </c>
      <c r="R475" s="70" t="s">
        <v>1815</v>
      </c>
    </row>
    <row r="476" spans="1:18" x14ac:dyDescent="0.25">
      <c r="A476" s="70">
        <v>1812</v>
      </c>
      <c r="B476" s="70" t="s">
        <v>385</v>
      </c>
      <c r="C476" s="70">
        <v>3</v>
      </c>
      <c r="D476" s="70">
        <v>471</v>
      </c>
      <c r="E476" s="70">
        <v>100</v>
      </c>
      <c r="F476" s="70">
        <v>100</v>
      </c>
      <c r="G476" s="70">
        <v>0</v>
      </c>
      <c r="H476" s="70">
        <v>100</v>
      </c>
      <c r="I476" s="70">
        <v>0</v>
      </c>
      <c r="J476" s="70">
        <v>300</v>
      </c>
      <c r="K476" s="70">
        <v>100</v>
      </c>
      <c r="L476" s="70">
        <v>0</v>
      </c>
      <c r="M476" t="str">
        <f t="shared" si="7"/>
        <v>מדביר מחלות מדבקות וטרינריים</v>
      </c>
      <c r="N476" s="70" t="s">
        <v>100</v>
      </c>
      <c r="R476" s="70" t="s">
        <v>843</v>
      </c>
    </row>
    <row r="477" spans="1:18" x14ac:dyDescent="0.25">
      <c r="A477" s="70" t="s">
        <v>2130</v>
      </c>
      <c r="B477" s="70" t="s">
        <v>2131</v>
      </c>
      <c r="C477" s="70">
        <v>3</v>
      </c>
      <c r="D477" s="70">
        <v>472</v>
      </c>
      <c r="E477" s="70">
        <v>150</v>
      </c>
      <c r="F477" s="70">
        <v>150</v>
      </c>
      <c r="G477" s="70">
        <v>0</v>
      </c>
      <c r="H477" s="70">
        <v>100</v>
      </c>
      <c r="I477" s="70">
        <v>0</v>
      </c>
      <c r="J477" s="70">
        <v>300</v>
      </c>
      <c r="K477" s="70">
        <v>100</v>
      </c>
      <c r="L477" s="70">
        <v>0</v>
      </c>
      <c r="M477" t="str">
        <f t="shared" si="7"/>
        <v>מדביר/מדבירה מזיקים</v>
      </c>
      <c r="N477" s="70" t="s">
        <v>100</v>
      </c>
      <c r="R477" s="70" t="s">
        <v>163</v>
      </c>
    </row>
    <row r="478" spans="1:18" x14ac:dyDescent="0.25">
      <c r="A478" s="70" t="s">
        <v>1804</v>
      </c>
      <c r="B478" s="70" t="s">
        <v>1805</v>
      </c>
      <c r="C478" s="70">
        <v>1</v>
      </c>
      <c r="D478" s="70">
        <v>473</v>
      </c>
      <c r="E478" s="70">
        <v>0</v>
      </c>
      <c r="F478" s="70">
        <v>0</v>
      </c>
      <c r="G478" s="70">
        <v>0</v>
      </c>
      <c r="H478" s="70">
        <v>0</v>
      </c>
      <c r="I478" s="70">
        <v>0</v>
      </c>
      <c r="J478" s="70">
        <v>300</v>
      </c>
      <c r="K478" s="70">
        <v>0</v>
      </c>
      <c r="L478" s="70">
        <v>0</v>
      </c>
      <c r="M478" t="str">
        <f t="shared" si="7"/>
        <v>מדעי התנהגות ניהול ויעוץ</v>
      </c>
      <c r="N478" s="70" t="s">
        <v>100</v>
      </c>
      <c r="R478" s="70" t="s">
        <v>482</v>
      </c>
    </row>
    <row r="479" spans="1:18" x14ac:dyDescent="0.25">
      <c r="A479" s="70" t="s">
        <v>1695</v>
      </c>
      <c r="B479" s="70" t="s">
        <v>1696</v>
      </c>
      <c r="C479" s="70">
        <v>1</v>
      </c>
      <c r="D479" s="70">
        <v>474</v>
      </c>
      <c r="E479" s="70">
        <v>0</v>
      </c>
      <c r="F479" s="70">
        <v>0</v>
      </c>
      <c r="G479" s="70">
        <v>0</v>
      </c>
      <c r="H479" s="70">
        <v>0</v>
      </c>
      <c r="I479" s="70">
        <v>0</v>
      </c>
      <c r="J479" s="70">
        <v>300</v>
      </c>
      <c r="K479" s="70">
        <v>0</v>
      </c>
      <c r="L479" s="70">
        <v>0</v>
      </c>
      <c r="M479" t="str">
        <f t="shared" si="7"/>
        <v>מדען/מדענית</v>
      </c>
      <c r="N479" s="70" t="s">
        <v>100</v>
      </c>
      <c r="R479" s="70" t="s">
        <v>1601</v>
      </c>
    </row>
    <row r="480" spans="1:18" x14ac:dyDescent="0.25">
      <c r="A480" s="70" t="s">
        <v>2032</v>
      </c>
      <c r="B480" s="70" t="s">
        <v>2033</v>
      </c>
      <c r="C480" s="70">
        <v>3</v>
      </c>
      <c r="D480" s="70">
        <v>475</v>
      </c>
      <c r="E480" s="70">
        <v>0</v>
      </c>
      <c r="F480" s="70">
        <v>0</v>
      </c>
      <c r="G480" s="70">
        <v>0</v>
      </c>
      <c r="H480" s="70">
        <v>0</v>
      </c>
      <c r="I480" s="70">
        <v>0</v>
      </c>
      <c r="J480" s="70">
        <v>300</v>
      </c>
      <c r="K480" s="70">
        <v>0</v>
      </c>
      <c r="L480" s="70">
        <v>0</v>
      </c>
      <c r="M480" t="str">
        <f t="shared" si="7"/>
        <v>מדפיס משי</v>
      </c>
      <c r="N480" s="70" t="s">
        <v>100</v>
      </c>
      <c r="R480" s="70" t="s">
        <v>422</v>
      </c>
    </row>
    <row r="481" spans="1:18" x14ac:dyDescent="0.25">
      <c r="A481" s="70">
        <v>2650</v>
      </c>
      <c r="B481" s="70" t="s">
        <v>649</v>
      </c>
      <c r="C481" s="70">
        <v>3</v>
      </c>
      <c r="D481" s="70">
        <v>476</v>
      </c>
      <c r="E481" s="70">
        <v>100</v>
      </c>
      <c r="F481" s="70">
        <v>100</v>
      </c>
      <c r="G481" s="70">
        <v>0</v>
      </c>
      <c r="H481" s="70">
        <v>100</v>
      </c>
      <c r="I481" s="70">
        <v>0</v>
      </c>
      <c r="J481" s="70">
        <v>300</v>
      </c>
      <c r="K481" s="70">
        <v>100</v>
      </c>
      <c r="L481" s="70">
        <v>0</v>
      </c>
      <c r="M481" t="str">
        <f t="shared" si="7"/>
        <v>מדריך אומניות לחימה</v>
      </c>
      <c r="N481" s="70" t="s">
        <v>100</v>
      </c>
      <c r="R481" s="70" t="s">
        <v>382</v>
      </c>
    </row>
    <row r="482" spans="1:18" x14ac:dyDescent="0.25">
      <c r="A482" s="70">
        <v>2628</v>
      </c>
      <c r="B482" s="70" t="s">
        <v>627</v>
      </c>
      <c r="C482" s="70">
        <v>3</v>
      </c>
      <c r="D482" s="70">
        <v>477</v>
      </c>
      <c r="E482" s="70">
        <v>100</v>
      </c>
      <c r="F482" s="70">
        <v>100</v>
      </c>
      <c r="G482" s="70">
        <v>0</v>
      </c>
      <c r="H482" s="70">
        <v>100</v>
      </c>
      <c r="I482" s="70">
        <v>0</v>
      </c>
      <c r="J482" s="70">
        <v>300</v>
      </c>
      <c r="K482" s="70">
        <v>100</v>
      </c>
      <c r="L482" s="70">
        <v>0</v>
      </c>
      <c r="M482" t="str">
        <f t="shared" si="7"/>
        <v>מדריך אופנועי ספורט מוטורי</v>
      </c>
      <c r="N482" s="70" t="s">
        <v>100</v>
      </c>
      <c r="R482" s="70" t="s">
        <v>1599</v>
      </c>
    </row>
    <row r="483" spans="1:18" x14ac:dyDescent="0.25">
      <c r="A483" s="70">
        <v>2646</v>
      </c>
      <c r="B483" s="70" t="s">
        <v>645</v>
      </c>
      <c r="C483" s="70">
        <v>3</v>
      </c>
      <c r="D483" s="70">
        <v>478</v>
      </c>
      <c r="E483" s="70">
        <v>100</v>
      </c>
      <c r="F483" s="70">
        <v>100</v>
      </c>
      <c r="G483" s="70">
        <v>0</v>
      </c>
      <c r="H483" s="70">
        <v>100</v>
      </c>
      <c r="I483" s="70">
        <v>0</v>
      </c>
      <c r="J483" s="70">
        <v>300</v>
      </c>
      <c r="K483" s="70">
        <v>100</v>
      </c>
      <c r="L483" s="70">
        <v>0</v>
      </c>
      <c r="M483" t="str">
        <f t="shared" si="7"/>
        <v>מדריך בטיחות לגובה עד 15 מ'</v>
      </c>
      <c r="N483" s="70" t="s">
        <v>100</v>
      </c>
      <c r="R483" s="70" t="s">
        <v>757</v>
      </c>
    </row>
    <row r="484" spans="1:18" x14ac:dyDescent="0.25">
      <c r="A484" s="70" t="s">
        <v>1522</v>
      </c>
      <c r="B484" s="70" t="s">
        <v>1523</v>
      </c>
      <c r="C484" s="70">
        <v>3</v>
      </c>
      <c r="D484" s="70">
        <v>479</v>
      </c>
      <c r="E484" s="70">
        <v>100</v>
      </c>
      <c r="F484" s="70">
        <v>100</v>
      </c>
      <c r="G484" s="70">
        <v>0</v>
      </c>
      <c r="H484" s="70">
        <v>100</v>
      </c>
      <c r="I484" s="70">
        <v>0</v>
      </c>
      <c r="J484" s="70">
        <v>300</v>
      </c>
      <c r="K484" s="70">
        <v>300</v>
      </c>
      <c r="L484" s="70">
        <v>0</v>
      </c>
      <c r="M484" t="str">
        <f t="shared" si="7"/>
        <v>מדריך גודו עם מקצוע נוסף</v>
      </c>
      <c r="N484" s="70" t="s">
        <v>100</v>
      </c>
      <c r="R484" s="70" t="s">
        <v>291</v>
      </c>
    </row>
    <row r="485" spans="1:18" x14ac:dyDescent="0.25">
      <c r="A485" s="70">
        <v>2454</v>
      </c>
      <c r="B485" s="70" t="s">
        <v>462</v>
      </c>
      <c r="C485" s="70">
        <v>3</v>
      </c>
      <c r="D485" s="70">
        <v>480</v>
      </c>
      <c r="E485" s="70">
        <v>100</v>
      </c>
      <c r="F485" s="70">
        <v>100</v>
      </c>
      <c r="G485" s="70">
        <v>0</v>
      </c>
      <c r="H485" s="70">
        <v>100</v>
      </c>
      <c r="I485" s="70">
        <v>0</v>
      </c>
      <c r="J485" s="70">
        <v>300</v>
      </c>
      <c r="K485" s="70">
        <v>100</v>
      </c>
      <c r="L485" s="70">
        <v>0</v>
      </c>
      <c r="M485" t="str">
        <f t="shared" si="7"/>
        <v>מדריך דאייה</v>
      </c>
      <c r="N485" s="70" t="s">
        <v>100</v>
      </c>
      <c r="R485" s="70" t="s">
        <v>268</v>
      </c>
    </row>
    <row r="486" spans="1:18" x14ac:dyDescent="0.25">
      <c r="A486" s="70" t="s">
        <v>720</v>
      </c>
      <c r="B486" s="70" t="s">
        <v>721</v>
      </c>
      <c r="C486" s="70">
        <v>3</v>
      </c>
      <c r="D486" s="70">
        <v>481</v>
      </c>
      <c r="E486" s="70">
        <v>100</v>
      </c>
      <c r="F486" s="70">
        <v>100</v>
      </c>
      <c r="G486" s="70">
        <v>0</v>
      </c>
      <c r="H486" s="70">
        <v>100</v>
      </c>
      <c r="I486" s="70">
        <v>0</v>
      </c>
      <c r="J486" s="70">
        <v>300</v>
      </c>
      <c r="K486" s="70">
        <v>50</v>
      </c>
      <c r="L486" s="70">
        <v>0</v>
      </c>
      <c r="M486" t="str">
        <f t="shared" si="7"/>
        <v>מדריך החלקת גלגליות</v>
      </c>
      <c r="N486" s="70" t="s">
        <v>100</v>
      </c>
      <c r="R486" s="70" t="s">
        <v>213</v>
      </c>
    </row>
    <row r="487" spans="1:18" x14ac:dyDescent="0.25">
      <c r="A487" s="70">
        <v>2575</v>
      </c>
      <c r="B487" s="70" t="s">
        <v>575</v>
      </c>
      <c r="C487" s="70">
        <v>3</v>
      </c>
      <c r="D487" s="70">
        <v>482</v>
      </c>
      <c r="E487" s="70">
        <v>100</v>
      </c>
      <c r="F487" s="70">
        <v>100</v>
      </c>
      <c r="G487" s="70">
        <v>0</v>
      </c>
      <c r="H487" s="70">
        <v>100</v>
      </c>
      <c r="I487" s="70">
        <v>0</v>
      </c>
      <c r="J487" s="70">
        <v>300</v>
      </c>
      <c r="K487" s="70">
        <v>100</v>
      </c>
      <c r="L487" s="70">
        <v>0</v>
      </c>
      <c r="M487" t="str">
        <f t="shared" si="7"/>
        <v>מדריך ומנהל חברה להדרכת טבע ובע"ח</v>
      </c>
      <c r="N487" s="70" t="s">
        <v>100</v>
      </c>
      <c r="R487" s="70" t="s">
        <v>155</v>
      </c>
    </row>
    <row r="488" spans="1:18" x14ac:dyDescent="0.25">
      <c r="A488" s="70">
        <v>2461</v>
      </c>
      <c r="B488" s="70" t="s">
        <v>468</v>
      </c>
      <c r="C488" s="70">
        <v>2</v>
      </c>
      <c r="D488" s="70">
        <v>483</v>
      </c>
      <c r="E488" s="70">
        <v>0</v>
      </c>
      <c r="F488" s="70">
        <v>0</v>
      </c>
      <c r="G488" s="70">
        <v>0</v>
      </c>
      <c r="H488" s="70">
        <v>0</v>
      </c>
      <c r="I488" s="70">
        <v>0</v>
      </c>
      <c r="J488" s="70">
        <v>300</v>
      </c>
      <c r="K488" s="70">
        <v>0</v>
      </c>
      <c r="L488" s="70">
        <v>0</v>
      </c>
      <c r="M488" t="str">
        <f t="shared" si="7"/>
        <v>מדריך חוגי אלקטרוניקה</v>
      </c>
      <c r="N488" s="70" t="s">
        <v>100</v>
      </c>
      <c r="R488" s="70" t="s">
        <v>196</v>
      </c>
    </row>
    <row r="489" spans="1:18" x14ac:dyDescent="0.25">
      <c r="A489" s="70" t="s">
        <v>959</v>
      </c>
      <c r="B489" s="70" t="s">
        <v>960</v>
      </c>
      <c r="C489" s="70">
        <v>2</v>
      </c>
      <c r="D489" s="70">
        <v>484</v>
      </c>
      <c r="E489" s="70">
        <v>0</v>
      </c>
      <c r="F489" s="70">
        <v>0</v>
      </c>
      <c r="G489" s="70">
        <v>0</v>
      </c>
      <c r="H489" s="70">
        <v>0</v>
      </c>
      <c r="I489" s="70">
        <v>0</v>
      </c>
      <c r="J489" s="70">
        <v>300</v>
      </c>
      <c r="K489" s="70">
        <v>0</v>
      </c>
      <c r="L489" s="70">
        <v>0</v>
      </c>
      <c r="M489" t="str">
        <f t="shared" si="7"/>
        <v>מדריך חקלאות</v>
      </c>
      <c r="N489" s="70" t="s">
        <v>100</v>
      </c>
      <c r="R489" s="70" t="s">
        <v>1301</v>
      </c>
    </row>
    <row r="490" spans="1:18" x14ac:dyDescent="0.25">
      <c r="A490" s="70">
        <v>1565</v>
      </c>
      <c r="B490" s="70" t="s">
        <v>309</v>
      </c>
      <c r="C490" s="70">
        <v>3</v>
      </c>
      <c r="D490" s="70">
        <v>485</v>
      </c>
      <c r="E490" s="70">
        <v>50</v>
      </c>
      <c r="F490" s="70">
        <v>50</v>
      </c>
      <c r="G490" s="70">
        <v>0</v>
      </c>
      <c r="H490" s="70">
        <v>100</v>
      </c>
      <c r="I490" s="70">
        <v>0</v>
      </c>
      <c r="J490" s="70">
        <v>300</v>
      </c>
      <c r="K490" s="70">
        <v>50</v>
      </c>
      <c r="L490" s="70">
        <v>0</v>
      </c>
      <c r="M490" t="str">
        <f t="shared" si="7"/>
        <v>מדריך טיולים + נהיגה בג'יפ</v>
      </c>
      <c r="N490" s="70" t="s">
        <v>100</v>
      </c>
      <c r="R490" s="70" t="s">
        <v>604</v>
      </c>
    </row>
    <row r="491" spans="1:18" x14ac:dyDescent="0.25">
      <c r="A491" s="70">
        <v>1138</v>
      </c>
      <c r="B491" s="70" t="s">
        <v>225</v>
      </c>
      <c r="C491" s="70">
        <v>3</v>
      </c>
      <c r="D491" s="70">
        <v>486</v>
      </c>
      <c r="E491" s="70">
        <v>100</v>
      </c>
      <c r="F491" s="70">
        <v>100</v>
      </c>
      <c r="G491" s="70">
        <v>0</v>
      </c>
      <c r="H491" s="70">
        <v>100</v>
      </c>
      <c r="I491" s="70">
        <v>0</v>
      </c>
      <c r="J491" s="70">
        <v>300</v>
      </c>
      <c r="K491" s="70">
        <v>100</v>
      </c>
      <c r="L491" s="70">
        <v>0</v>
      </c>
      <c r="M491" t="str">
        <f t="shared" si="7"/>
        <v>מדריך טיסנים</v>
      </c>
      <c r="N491" s="70" t="s">
        <v>100</v>
      </c>
      <c r="R491" s="70" t="s">
        <v>494</v>
      </c>
    </row>
    <row r="492" spans="1:18" x14ac:dyDescent="0.25">
      <c r="A492" s="70">
        <v>2763</v>
      </c>
      <c r="B492" s="70" t="s">
        <v>2366</v>
      </c>
      <c r="C492" s="70">
        <v>3</v>
      </c>
      <c r="D492" s="70">
        <v>487</v>
      </c>
      <c r="E492" s="70">
        <v>100</v>
      </c>
      <c r="F492" s="70">
        <v>100</v>
      </c>
      <c r="G492" s="70">
        <v>0</v>
      </c>
      <c r="H492" s="70">
        <v>100</v>
      </c>
      <c r="I492" s="70">
        <v>0</v>
      </c>
      <c r="J492" s="70">
        <v>300</v>
      </c>
      <c r="K492" s="70">
        <v>100</v>
      </c>
      <c r="L492" s="70">
        <v>0</v>
      </c>
      <c r="M492" t="str">
        <f t="shared" si="7"/>
        <v>מדריך טיפוס קיר עד 15 מטר</v>
      </c>
      <c r="N492" s="70" t="s">
        <v>100</v>
      </c>
      <c r="R492" s="70" t="s">
        <v>423</v>
      </c>
    </row>
    <row r="493" spans="1:18" x14ac:dyDescent="0.25">
      <c r="A493" s="70">
        <v>2408</v>
      </c>
      <c r="B493" s="70" t="s">
        <v>419</v>
      </c>
      <c r="C493" s="70">
        <v>3</v>
      </c>
      <c r="D493" s="70">
        <v>488</v>
      </c>
      <c r="E493" s="70">
        <v>100</v>
      </c>
      <c r="F493" s="70">
        <v>100</v>
      </c>
      <c r="G493" s="70">
        <v>0</v>
      </c>
      <c r="H493" s="70">
        <v>100</v>
      </c>
      <c r="I493" s="70">
        <v>0</v>
      </c>
      <c r="J493" s="70">
        <v>300</v>
      </c>
      <c r="K493" s="70">
        <v>100</v>
      </c>
      <c r="L493" s="70">
        <v>0</v>
      </c>
      <c r="M493" t="str">
        <f t="shared" si="7"/>
        <v>מדריך יוגה</v>
      </c>
      <c r="N493" s="70" t="s">
        <v>100</v>
      </c>
      <c r="R493" s="70" t="s">
        <v>544</v>
      </c>
    </row>
    <row r="494" spans="1:18" x14ac:dyDescent="0.25">
      <c r="A494" s="70" t="s">
        <v>1733</v>
      </c>
      <c r="B494" s="70" t="s">
        <v>1734</v>
      </c>
      <c r="C494" s="70">
        <v>3</v>
      </c>
      <c r="D494" s="70">
        <v>489</v>
      </c>
      <c r="E494" s="70">
        <v>50</v>
      </c>
      <c r="F494" s="70">
        <v>50</v>
      </c>
      <c r="G494" s="70">
        <v>0</v>
      </c>
      <c r="H494" s="70">
        <v>100</v>
      </c>
      <c r="I494" s="70">
        <v>0</v>
      </c>
      <c r="J494" s="70">
        <v>300</v>
      </c>
      <c r="K494" s="70">
        <v>50</v>
      </c>
      <c r="L494" s="70">
        <v>0</v>
      </c>
      <c r="M494" t="str">
        <f t="shared" si="7"/>
        <v>מדריך ירי</v>
      </c>
      <c r="N494" s="70" t="s">
        <v>100</v>
      </c>
      <c r="R494" s="70" t="s">
        <v>1732</v>
      </c>
    </row>
    <row r="495" spans="1:18" x14ac:dyDescent="0.25">
      <c r="A495" s="70">
        <v>1077</v>
      </c>
      <c r="B495" s="70" t="s">
        <v>175</v>
      </c>
      <c r="C495" s="70">
        <v>3</v>
      </c>
      <c r="D495" s="70">
        <v>490</v>
      </c>
      <c r="E495" s="70">
        <v>100</v>
      </c>
      <c r="F495" s="70">
        <v>100</v>
      </c>
      <c r="G495" s="70">
        <v>0</v>
      </c>
      <c r="H495" s="70">
        <v>100</v>
      </c>
      <c r="I495" s="70">
        <v>0</v>
      </c>
      <c r="J495" s="70">
        <v>300</v>
      </c>
      <c r="K495" s="70">
        <v>100</v>
      </c>
      <c r="L495" s="70">
        <v>0</v>
      </c>
      <c r="M495" t="str">
        <f t="shared" si="7"/>
        <v>מדריך לאבטחה ואומנויות לחימה</v>
      </c>
      <c r="N495" s="70" t="s">
        <v>100</v>
      </c>
      <c r="R495" s="70" t="s">
        <v>202</v>
      </c>
    </row>
    <row r="496" spans="1:18" x14ac:dyDescent="0.25">
      <c r="A496" s="70" t="s">
        <v>1372</v>
      </c>
      <c r="B496" s="70" t="s">
        <v>1373</v>
      </c>
      <c r="C496" s="70">
        <v>3</v>
      </c>
      <c r="D496" s="70">
        <v>491</v>
      </c>
      <c r="E496" s="70">
        <v>0</v>
      </c>
      <c r="F496" s="70">
        <v>0</v>
      </c>
      <c r="G496" s="70">
        <v>0</v>
      </c>
      <c r="H496" s="70">
        <v>0</v>
      </c>
      <c r="I496" s="70">
        <v>0</v>
      </c>
      <c r="J496" s="70">
        <v>300</v>
      </c>
      <c r="K496" s="70">
        <v>0</v>
      </c>
      <c r="L496" s="70">
        <v>0</v>
      </c>
      <c r="M496" t="str">
        <f t="shared" si="7"/>
        <v>מדריך מבוגרים</v>
      </c>
      <c r="N496" s="70" t="s">
        <v>100</v>
      </c>
      <c r="R496" s="70" t="s">
        <v>623</v>
      </c>
    </row>
    <row r="497" spans="1:18" x14ac:dyDescent="0.25">
      <c r="A497" s="70">
        <v>1070</v>
      </c>
      <c r="B497" s="70" t="s">
        <v>172</v>
      </c>
      <c r="C497" s="70">
        <v>3</v>
      </c>
      <c r="D497" s="70">
        <v>492</v>
      </c>
      <c r="E497" s="70">
        <v>100</v>
      </c>
      <c r="F497" s="70">
        <v>100</v>
      </c>
      <c r="G497" s="70">
        <v>0</v>
      </c>
      <c r="H497" s="70">
        <v>100</v>
      </c>
      <c r="I497" s="70">
        <v>0</v>
      </c>
      <c r="J497" s="70">
        <v>300</v>
      </c>
      <c r="K497" s="70">
        <v>100</v>
      </c>
      <c r="L497" s="70">
        <v>0</v>
      </c>
      <c r="M497" t="str">
        <f t="shared" si="7"/>
        <v>מדריך מכון כושר</v>
      </c>
      <c r="N497" s="70" t="s">
        <v>100</v>
      </c>
      <c r="R497" s="70" t="s">
        <v>194</v>
      </c>
    </row>
    <row r="498" spans="1:18" x14ac:dyDescent="0.25">
      <c r="A498" s="70" t="s">
        <v>1681</v>
      </c>
      <c r="B498" s="70" t="s">
        <v>1682</v>
      </c>
      <c r="C498" s="70">
        <v>3</v>
      </c>
      <c r="D498" s="70">
        <v>493</v>
      </c>
      <c r="E498" s="70">
        <v>50</v>
      </c>
      <c r="F498" s="70">
        <v>50</v>
      </c>
      <c r="G498" s="70">
        <v>0</v>
      </c>
      <c r="H498" s="70">
        <v>100</v>
      </c>
      <c r="I498" s="70">
        <v>0</v>
      </c>
      <c r="J498" s="70">
        <v>300</v>
      </c>
      <c r="K498" s="70">
        <v>50</v>
      </c>
      <c r="L498" s="70">
        <v>0</v>
      </c>
      <c r="M498" t="str">
        <f t="shared" si="7"/>
        <v>מדריך סיורים או תיירים</v>
      </c>
      <c r="N498" s="70" t="s">
        <v>100</v>
      </c>
      <c r="R498" s="70" t="s">
        <v>290</v>
      </c>
    </row>
    <row r="499" spans="1:18" x14ac:dyDescent="0.25">
      <c r="A499" s="70">
        <v>1883</v>
      </c>
      <c r="B499" s="70" t="s">
        <v>406</v>
      </c>
      <c r="C499" s="70">
        <v>3</v>
      </c>
      <c r="D499" s="70">
        <v>494</v>
      </c>
      <c r="E499" s="70">
        <v>100</v>
      </c>
      <c r="F499" s="70">
        <v>100</v>
      </c>
      <c r="G499" s="70">
        <v>0</v>
      </c>
      <c r="H499" s="70">
        <v>100</v>
      </c>
      <c r="I499" s="70">
        <v>0</v>
      </c>
      <c r="J499" s="70">
        <v>300</v>
      </c>
      <c r="K499" s="70">
        <v>100</v>
      </c>
      <c r="L499" s="70">
        <v>0</v>
      </c>
      <c r="M499" t="str">
        <f t="shared" si="7"/>
        <v>מדריך סייף</v>
      </c>
      <c r="N499" s="70" t="s">
        <v>100</v>
      </c>
      <c r="R499" s="70" t="s">
        <v>767</v>
      </c>
    </row>
    <row r="500" spans="1:18" x14ac:dyDescent="0.25">
      <c r="A500" s="70">
        <v>2586</v>
      </c>
      <c r="B500" s="70" t="s">
        <v>586</v>
      </c>
      <c r="C500" s="70">
        <v>3</v>
      </c>
      <c r="D500" s="70">
        <v>495</v>
      </c>
      <c r="E500" s="70">
        <v>100</v>
      </c>
      <c r="F500" s="70">
        <v>100</v>
      </c>
      <c r="G500" s="70">
        <v>0</v>
      </c>
      <c r="H500" s="70">
        <v>100</v>
      </c>
      <c r="I500" s="70">
        <v>0</v>
      </c>
      <c r="J500" s="70">
        <v>300</v>
      </c>
      <c r="K500" s="70">
        <v>50</v>
      </c>
      <c r="L500" s="70">
        <v>0</v>
      </c>
      <c r="M500" t="str">
        <f t="shared" si="7"/>
        <v>מדריך פיינטבול</v>
      </c>
      <c r="N500" s="70" t="s">
        <v>100</v>
      </c>
      <c r="R500" s="70" t="s">
        <v>206</v>
      </c>
    </row>
    <row r="501" spans="1:18" x14ac:dyDescent="0.25">
      <c r="A501" s="70">
        <v>2496</v>
      </c>
      <c r="B501" s="70" t="s">
        <v>500</v>
      </c>
      <c r="C501" s="70">
        <v>3</v>
      </c>
      <c r="D501" s="70">
        <v>496</v>
      </c>
      <c r="E501" s="70">
        <v>100</v>
      </c>
      <c r="F501" s="70">
        <v>100</v>
      </c>
      <c r="G501" s="70">
        <v>0</v>
      </c>
      <c r="H501" s="70">
        <v>100</v>
      </c>
      <c r="I501" s="70">
        <v>0</v>
      </c>
      <c r="J501" s="70">
        <v>300</v>
      </c>
      <c r="K501" s="70">
        <v>300</v>
      </c>
      <c r="L501" s="70">
        <v>0</v>
      </c>
      <c r="M501" t="str">
        <f t="shared" si="7"/>
        <v>מדריך פילאטיס</v>
      </c>
      <c r="N501" s="70" t="s">
        <v>100</v>
      </c>
      <c r="R501" s="70" t="s">
        <v>1367</v>
      </c>
    </row>
    <row r="502" spans="1:18" x14ac:dyDescent="0.25">
      <c r="A502" s="70">
        <v>1058</v>
      </c>
      <c r="B502" s="70" t="s">
        <v>161</v>
      </c>
      <c r="C502" s="70">
        <v>8</v>
      </c>
      <c r="D502" s="70">
        <v>497</v>
      </c>
      <c r="E502" s="70">
        <v>0</v>
      </c>
      <c r="F502" s="70">
        <v>0</v>
      </c>
      <c r="G502" s="70">
        <v>2</v>
      </c>
      <c r="H502" s="70">
        <v>300</v>
      </c>
      <c r="I502" s="70">
        <v>2</v>
      </c>
      <c r="J502" s="70">
        <v>300</v>
      </c>
      <c r="K502" s="70">
        <v>0</v>
      </c>
      <c r="L502" s="70">
        <v>0</v>
      </c>
      <c r="M502" t="str">
        <f t="shared" si="7"/>
        <v>מדריך צניחה</v>
      </c>
      <c r="N502" s="70" t="s">
        <v>100</v>
      </c>
      <c r="R502" s="70" t="s">
        <v>2029</v>
      </c>
    </row>
    <row r="503" spans="1:18" x14ac:dyDescent="0.25">
      <c r="A503" s="70">
        <v>1251</v>
      </c>
      <c r="B503" s="70" t="s">
        <v>285</v>
      </c>
      <c r="C503" s="70">
        <v>3</v>
      </c>
      <c r="D503" s="70">
        <v>498</v>
      </c>
      <c r="E503" s="70">
        <v>100</v>
      </c>
      <c r="F503" s="70">
        <v>100</v>
      </c>
      <c r="G503" s="70">
        <v>0</v>
      </c>
      <c r="H503" s="70">
        <v>100</v>
      </c>
      <c r="I503" s="70">
        <v>0</v>
      </c>
      <c r="J503" s="70">
        <v>300</v>
      </c>
      <c r="K503" s="70">
        <v>300</v>
      </c>
      <c r="L503" s="70">
        <v>0</v>
      </c>
      <c r="M503" t="str">
        <f t="shared" si="7"/>
        <v>מדריך ריקודים אירוביים</v>
      </c>
      <c r="N503" s="70" t="s">
        <v>100</v>
      </c>
      <c r="R503" s="70" t="s">
        <v>2163</v>
      </c>
    </row>
    <row r="504" spans="1:18" x14ac:dyDescent="0.25">
      <c r="A504" s="70">
        <v>2488</v>
      </c>
      <c r="B504" s="70" t="s">
        <v>492</v>
      </c>
      <c r="C504" s="70">
        <v>3</v>
      </c>
      <c r="D504" s="70">
        <v>499</v>
      </c>
      <c r="E504" s="70">
        <v>100</v>
      </c>
      <c r="F504" s="70">
        <v>100</v>
      </c>
      <c r="G504" s="70">
        <v>0</v>
      </c>
      <c r="H504" s="70">
        <v>0</v>
      </c>
      <c r="I504" s="70">
        <v>0</v>
      </c>
      <c r="J504" s="70">
        <v>300</v>
      </c>
      <c r="K504" s="70">
        <v>0</v>
      </c>
      <c r="L504" s="70">
        <v>0</v>
      </c>
      <c r="M504" t="str">
        <f t="shared" si="7"/>
        <v>מדריך רכיבה על אופניים</v>
      </c>
      <c r="N504" s="70" t="s">
        <v>100</v>
      </c>
      <c r="R504" s="70" t="s">
        <v>1825</v>
      </c>
    </row>
    <row r="505" spans="1:18" x14ac:dyDescent="0.25">
      <c r="A505" s="70" t="s">
        <v>1524</v>
      </c>
      <c r="B505" s="70" t="s">
        <v>1525</v>
      </c>
      <c r="C505" s="70">
        <v>3</v>
      </c>
      <c r="D505" s="70">
        <v>500</v>
      </c>
      <c r="E505" s="70">
        <v>100</v>
      </c>
      <c r="F505" s="70">
        <v>100</v>
      </c>
      <c r="G505" s="70">
        <v>0</v>
      </c>
      <c r="H505" s="70">
        <v>100</v>
      </c>
      <c r="I505" s="70">
        <v>0</v>
      </c>
      <c r="J505" s="70">
        <v>300</v>
      </c>
      <c r="K505" s="70">
        <v>300</v>
      </c>
      <c r="L505" s="70">
        <v>0</v>
      </c>
      <c r="M505" t="str">
        <f t="shared" si="7"/>
        <v>מדריך רכיבה על סוסים</v>
      </c>
      <c r="N505" s="70" t="s">
        <v>100</v>
      </c>
      <c r="R505" s="70" t="s">
        <v>1607</v>
      </c>
    </row>
    <row r="506" spans="1:18" x14ac:dyDescent="0.25">
      <c r="A506" s="70">
        <v>1712</v>
      </c>
      <c r="B506" s="70" t="s">
        <v>358</v>
      </c>
      <c r="C506" s="70">
        <v>3</v>
      </c>
      <c r="D506" s="70">
        <v>501</v>
      </c>
      <c r="E506" s="70">
        <v>100</v>
      </c>
      <c r="F506" s="70">
        <v>100</v>
      </c>
      <c r="G506" s="70">
        <v>0</v>
      </c>
      <c r="H506" s="70">
        <v>100</v>
      </c>
      <c r="I506" s="70">
        <v>0</v>
      </c>
      <c r="J506" s="70">
        <v>300</v>
      </c>
      <c r="K506" s="70">
        <v>100</v>
      </c>
      <c r="L506" s="70">
        <v>0</v>
      </c>
      <c r="M506" t="str">
        <f t="shared" si="7"/>
        <v>מדריך שייט</v>
      </c>
      <c r="N506" s="70" t="s">
        <v>100</v>
      </c>
      <c r="R506" s="70" t="s">
        <v>1835</v>
      </c>
    </row>
    <row r="507" spans="1:18" x14ac:dyDescent="0.25">
      <c r="A507" s="70" t="s">
        <v>1101</v>
      </c>
      <c r="B507" s="70" t="s">
        <v>1102</v>
      </c>
      <c r="C507" s="70">
        <v>3</v>
      </c>
      <c r="D507" s="70">
        <v>502</v>
      </c>
      <c r="E507" s="70">
        <v>0</v>
      </c>
      <c r="F507" s="70">
        <v>0</v>
      </c>
      <c r="G507" s="70">
        <v>0</v>
      </c>
      <c r="H507" s="70">
        <v>0</v>
      </c>
      <c r="I507" s="70">
        <v>0</v>
      </c>
      <c r="J507" s="70">
        <v>300</v>
      </c>
      <c r="K507" s="70">
        <v>0</v>
      </c>
      <c r="L507" s="70">
        <v>0</v>
      </c>
      <c r="M507" t="str">
        <f t="shared" si="7"/>
        <v>מדריך/ה מסירת רכב</v>
      </c>
      <c r="N507" s="70" t="s">
        <v>100</v>
      </c>
      <c r="R507" s="70" t="s">
        <v>1746</v>
      </c>
    </row>
    <row r="508" spans="1:18" x14ac:dyDescent="0.25">
      <c r="A508" s="70" t="s">
        <v>1234</v>
      </c>
      <c r="B508" s="70" t="s">
        <v>1235</v>
      </c>
      <c r="C508" s="70">
        <v>3</v>
      </c>
      <c r="D508" s="70">
        <v>503</v>
      </c>
      <c r="E508" s="70">
        <v>0</v>
      </c>
      <c r="F508" s="70">
        <v>0</v>
      </c>
      <c r="G508" s="70">
        <v>0</v>
      </c>
      <c r="H508" s="70">
        <v>0</v>
      </c>
      <c r="I508" s="70">
        <v>0</v>
      </c>
      <c r="J508" s="70">
        <v>300</v>
      </c>
      <c r="K508" s="70">
        <v>0</v>
      </c>
      <c r="L508" s="70">
        <v>0</v>
      </c>
      <c r="M508" t="str">
        <f t="shared" si="7"/>
        <v>מדריך/מדריכה בחינוך המיוחד</v>
      </c>
      <c r="N508" s="70" t="s">
        <v>100</v>
      </c>
      <c r="R508" s="70" t="s">
        <v>372</v>
      </c>
    </row>
    <row r="509" spans="1:18" x14ac:dyDescent="0.25">
      <c r="A509" s="70">
        <v>1021</v>
      </c>
      <c r="B509" s="70" t="s">
        <v>131</v>
      </c>
      <c r="C509" s="70">
        <v>3</v>
      </c>
      <c r="D509" s="70">
        <v>504</v>
      </c>
      <c r="E509" s="70">
        <v>100</v>
      </c>
      <c r="F509" s="70">
        <v>100</v>
      </c>
      <c r="G509" s="70">
        <v>0</v>
      </c>
      <c r="H509" s="70">
        <v>100</v>
      </c>
      <c r="I509" s="70">
        <v>0</v>
      </c>
      <c r="J509" s="70">
        <v>300</v>
      </c>
      <c r="K509" s="70">
        <v>100</v>
      </c>
      <c r="L509" s="70">
        <v>0</v>
      </c>
      <c r="M509" t="str">
        <f t="shared" si="7"/>
        <v>מדריך/מדריכה טניס שולחן</v>
      </c>
      <c r="N509" s="70" t="s">
        <v>100</v>
      </c>
      <c r="R509" s="70" t="s">
        <v>356</v>
      </c>
    </row>
    <row r="510" spans="1:18" x14ac:dyDescent="0.25">
      <c r="A510" s="70" t="s">
        <v>1814</v>
      </c>
      <c r="B510" s="70" t="s">
        <v>1815</v>
      </c>
      <c r="C510" s="70">
        <v>1</v>
      </c>
      <c r="D510" s="70">
        <v>505</v>
      </c>
      <c r="E510" s="70">
        <v>0</v>
      </c>
      <c r="F510" s="70">
        <v>0</v>
      </c>
      <c r="G510" s="70">
        <v>0</v>
      </c>
      <c r="H510" s="70">
        <v>0</v>
      </c>
      <c r="I510" s="70">
        <v>0</v>
      </c>
      <c r="J510" s="70">
        <v>300</v>
      </c>
      <c r="K510" s="70">
        <v>0</v>
      </c>
      <c r="L510" s="70">
        <v>0</v>
      </c>
      <c r="M510" t="str">
        <f t="shared" si="7"/>
        <v>מדריך/מדריכת מחשבים</v>
      </c>
      <c r="N510" s="70" t="s">
        <v>100</v>
      </c>
      <c r="R510" s="70" t="s">
        <v>1022</v>
      </c>
    </row>
    <row r="511" spans="1:18" x14ac:dyDescent="0.25">
      <c r="A511" s="70" t="s">
        <v>842</v>
      </c>
      <c r="B511" s="70" t="s">
        <v>843</v>
      </c>
      <c r="C511" s="70">
        <v>7</v>
      </c>
      <c r="D511" s="70">
        <v>506</v>
      </c>
      <c r="E511" s="70">
        <v>300</v>
      </c>
      <c r="F511" s="70">
        <v>300</v>
      </c>
      <c r="G511" s="70">
        <v>300</v>
      </c>
      <c r="H511" s="70">
        <v>300</v>
      </c>
      <c r="I511" s="70">
        <v>300</v>
      </c>
      <c r="J511" s="70">
        <v>300</v>
      </c>
      <c r="K511" s="70">
        <v>300</v>
      </c>
      <c r="L511" s="70">
        <v>0</v>
      </c>
      <c r="M511" t="str">
        <f t="shared" si="7"/>
        <v>מדריך/מדריכת צלילה</v>
      </c>
      <c r="N511" s="70" t="s">
        <v>100</v>
      </c>
      <c r="R511" s="70" t="s">
        <v>2211</v>
      </c>
    </row>
    <row r="512" spans="1:18" x14ac:dyDescent="0.25">
      <c r="A512" s="70">
        <v>1060</v>
      </c>
      <c r="B512" s="70" t="s">
        <v>163</v>
      </c>
      <c r="C512" s="70">
        <v>3</v>
      </c>
      <c r="D512" s="70">
        <v>507</v>
      </c>
      <c r="E512" s="70">
        <v>100</v>
      </c>
      <c r="F512" s="70">
        <v>100</v>
      </c>
      <c r="G512" s="70">
        <v>0</v>
      </c>
      <c r="H512" s="70">
        <v>100</v>
      </c>
      <c r="I512" s="70">
        <v>0</v>
      </c>
      <c r="J512" s="70">
        <v>300</v>
      </c>
      <c r="K512" s="70">
        <v>100</v>
      </c>
      <c r="L512" s="70">
        <v>0</v>
      </c>
      <c r="M512" t="str">
        <f t="shared" si="7"/>
        <v>מדריך/מדריכת שחיה</v>
      </c>
      <c r="N512" s="70" t="s">
        <v>100</v>
      </c>
      <c r="R512" s="70" t="s">
        <v>659</v>
      </c>
    </row>
    <row r="513" spans="1:18" x14ac:dyDescent="0.25">
      <c r="A513" s="70">
        <v>2478</v>
      </c>
      <c r="B513" s="70" t="s">
        <v>482</v>
      </c>
      <c r="C513" s="70">
        <v>3</v>
      </c>
      <c r="D513" s="70">
        <v>508</v>
      </c>
      <c r="E513" s="70">
        <v>100</v>
      </c>
      <c r="F513" s="70">
        <v>100</v>
      </c>
      <c r="G513" s="70">
        <v>0</v>
      </c>
      <c r="H513" s="70">
        <v>0</v>
      </c>
      <c r="I513" s="70">
        <v>0</v>
      </c>
      <c r="J513" s="70">
        <v>300</v>
      </c>
      <c r="K513" s="70">
        <v>0</v>
      </c>
      <c r="L513" s="70">
        <v>0</v>
      </c>
      <c r="M513" t="str">
        <f t="shared" si="7"/>
        <v>מדריך/מפעיל טיולים בכרכרות סוסים</v>
      </c>
      <c r="N513" s="70" t="s">
        <v>100</v>
      </c>
      <c r="R513" s="70" t="s">
        <v>658</v>
      </c>
    </row>
    <row r="514" spans="1:18" x14ac:dyDescent="0.25">
      <c r="A514" s="70" t="s">
        <v>1600</v>
      </c>
      <c r="B514" s="70" t="s">
        <v>1601</v>
      </c>
      <c r="C514" s="70">
        <v>3</v>
      </c>
      <c r="D514" s="70">
        <v>509</v>
      </c>
      <c r="E514" s="70">
        <v>0</v>
      </c>
      <c r="F514" s="70">
        <v>0</v>
      </c>
      <c r="G514" s="70">
        <v>0</v>
      </c>
      <c r="H514" s="70">
        <v>0</v>
      </c>
      <c r="I514" s="70">
        <v>0</v>
      </c>
      <c r="J514" s="70">
        <v>300</v>
      </c>
      <c r="K514" s="70">
        <v>0</v>
      </c>
      <c r="L514" s="70">
        <v>0</v>
      </c>
      <c r="M514" t="str">
        <f t="shared" si="7"/>
        <v>מדריכה חברתית/מדריך חברתי</v>
      </c>
      <c r="N514" s="70" t="s">
        <v>100</v>
      </c>
      <c r="R514" s="70" t="s">
        <v>577</v>
      </c>
    </row>
    <row r="515" spans="1:18" x14ac:dyDescent="0.25">
      <c r="A515" s="70">
        <v>2739</v>
      </c>
      <c r="B515" s="70" t="s">
        <v>2346</v>
      </c>
      <c r="C515" s="70">
        <v>3</v>
      </c>
      <c r="D515" s="70">
        <v>510</v>
      </c>
      <c r="E515" s="70">
        <v>50</v>
      </c>
      <c r="F515" s="70">
        <v>50</v>
      </c>
      <c r="G515" s="70">
        <v>0</v>
      </c>
      <c r="H515" s="70">
        <v>50</v>
      </c>
      <c r="I515" s="70">
        <v>0</v>
      </c>
      <c r="J515" s="70">
        <v>300</v>
      </c>
      <c r="K515" s="70">
        <v>50</v>
      </c>
      <c r="L515" s="70">
        <v>0</v>
      </c>
      <c r="M515" t="str">
        <f t="shared" si="7"/>
        <v>מדריכה שיקומית</v>
      </c>
      <c r="N515" s="70" t="s">
        <v>100</v>
      </c>
      <c r="R515" s="70" t="s">
        <v>513</v>
      </c>
    </row>
    <row r="516" spans="1:18" x14ac:dyDescent="0.25">
      <c r="A516" s="70">
        <v>2413</v>
      </c>
      <c r="B516" s="70" t="s">
        <v>422</v>
      </c>
      <c r="C516" s="70">
        <v>3</v>
      </c>
      <c r="D516" s="70">
        <v>511</v>
      </c>
      <c r="E516" s="70">
        <v>0</v>
      </c>
      <c r="F516" s="70">
        <v>0</v>
      </c>
      <c r="G516" s="70">
        <v>0</v>
      </c>
      <c r="H516" s="70">
        <v>0</v>
      </c>
      <c r="I516" s="70">
        <v>0</v>
      </c>
      <c r="J516" s="70">
        <v>300</v>
      </c>
      <c r="K516" s="70">
        <v>0</v>
      </c>
      <c r="L516" s="70">
        <v>0</v>
      </c>
      <c r="M516" t="str">
        <f t="shared" si="7"/>
        <v>מדריכת חוגי טבע לילדים</v>
      </c>
      <c r="N516" s="70" t="s">
        <v>100</v>
      </c>
      <c r="R516" s="70" t="s">
        <v>990</v>
      </c>
    </row>
    <row r="517" spans="1:18" x14ac:dyDescent="0.25">
      <c r="A517" s="70">
        <v>1786</v>
      </c>
      <c r="B517" s="70" t="s">
        <v>382</v>
      </c>
      <c r="C517" s="70">
        <v>3</v>
      </c>
      <c r="D517" s="70">
        <v>512</v>
      </c>
      <c r="E517" s="70">
        <v>100</v>
      </c>
      <c r="F517" s="70">
        <v>100</v>
      </c>
      <c r="G517" s="70">
        <v>0</v>
      </c>
      <c r="H517" s="70">
        <v>0</v>
      </c>
      <c r="I517" s="70">
        <v>0</v>
      </c>
      <c r="J517" s="70">
        <v>300</v>
      </c>
      <c r="K517" s="70">
        <v>0</v>
      </c>
      <c r="L517" s="70">
        <v>0</v>
      </c>
      <c r="M517" t="str">
        <f t="shared" si="7"/>
        <v>מדריכת טרפיה בדרמה</v>
      </c>
      <c r="N517" s="70" t="s">
        <v>100</v>
      </c>
      <c r="R517" s="70" t="s">
        <v>783</v>
      </c>
    </row>
    <row r="518" spans="1:18" x14ac:dyDescent="0.25">
      <c r="A518" s="70" t="s">
        <v>1598</v>
      </c>
      <c r="B518" s="70" t="s">
        <v>1599</v>
      </c>
      <c r="C518" s="70">
        <v>3</v>
      </c>
      <c r="D518" s="70">
        <v>513</v>
      </c>
      <c r="E518" s="70">
        <v>100</v>
      </c>
      <c r="F518" s="70">
        <v>100</v>
      </c>
      <c r="G518" s="70">
        <v>0</v>
      </c>
      <c r="H518" s="70">
        <v>100</v>
      </c>
      <c r="I518" s="70">
        <v>0</v>
      </c>
      <c r="J518" s="70">
        <v>300</v>
      </c>
      <c r="K518" s="70">
        <v>100</v>
      </c>
      <c r="L518" s="70">
        <v>0</v>
      </c>
      <c r="M518" t="str">
        <f t="shared" si="7"/>
        <v>מדריכת ריקודי עם</v>
      </c>
      <c r="N518" s="70" t="s">
        <v>100</v>
      </c>
      <c r="R518" s="70" t="s">
        <v>1547</v>
      </c>
    </row>
    <row r="519" spans="1:18" x14ac:dyDescent="0.25">
      <c r="A519" s="70" t="s">
        <v>756</v>
      </c>
      <c r="B519" s="70" t="s">
        <v>757</v>
      </c>
      <c r="C519" s="70">
        <v>1</v>
      </c>
      <c r="D519" s="70">
        <v>514</v>
      </c>
      <c r="E519" s="70">
        <v>0</v>
      </c>
      <c r="F519" s="70">
        <v>0</v>
      </c>
      <c r="G519" s="70">
        <v>0</v>
      </c>
      <c r="H519" s="70">
        <v>0</v>
      </c>
      <c r="I519" s="70">
        <v>0</v>
      </c>
      <c r="J519" s="70">
        <v>300</v>
      </c>
      <c r="K519" s="70">
        <v>0</v>
      </c>
      <c r="L519" s="70">
        <v>0</v>
      </c>
      <c r="M519" t="str">
        <f t="shared" ref="M519:M582" si="8">TRIM(B519)</f>
        <v>מהנדס</v>
      </c>
      <c r="N519" s="70" t="s">
        <v>100</v>
      </c>
      <c r="R519" s="70" t="s">
        <v>1637</v>
      </c>
    </row>
    <row r="520" spans="1:18" x14ac:dyDescent="0.25">
      <c r="A520" s="70">
        <v>1281</v>
      </c>
      <c r="B520" s="70" t="s">
        <v>291</v>
      </c>
      <c r="C520" s="70">
        <v>1</v>
      </c>
      <c r="D520" s="70">
        <v>515</v>
      </c>
      <c r="E520" s="70">
        <v>0</v>
      </c>
      <c r="F520" s="70">
        <v>0</v>
      </c>
      <c r="G520" s="70">
        <v>0</v>
      </c>
      <c r="H520" s="70">
        <v>0</v>
      </c>
      <c r="I520" s="70">
        <v>0</v>
      </c>
      <c r="J520" s="70">
        <v>300</v>
      </c>
      <c r="K520" s="70">
        <v>0</v>
      </c>
      <c r="L520" s="70">
        <v>0</v>
      </c>
      <c r="M520" t="str">
        <f t="shared" si="8"/>
        <v>מהנדס אוירודינמיקה</v>
      </c>
      <c r="N520" s="70" t="s">
        <v>100</v>
      </c>
      <c r="R520" s="70" t="s">
        <v>296</v>
      </c>
    </row>
    <row r="521" spans="1:18" x14ac:dyDescent="0.25">
      <c r="A521" s="70">
        <v>1200</v>
      </c>
      <c r="B521" s="70" t="s">
        <v>268</v>
      </c>
      <c r="C521" s="70">
        <v>1</v>
      </c>
      <c r="D521" s="70">
        <v>516</v>
      </c>
      <c r="E521" s="70">
        <v>0</v>
      </c>
      <c r="F521" s="70">
        <v>0</v>
      </c>
      <c r="G521" s="70">
        <v>0</v>
      </c>
      <c r="H521" s="70">
        <v>0</v>
      </c>
      <c r="I521" s="70">
        <v>0</v>
      </c>
      <c r="J521" s="70">
        <v>300</v>
      </c>
      <c r="K521" s="70">
        <v>0</v>
      </c>
      <c r="L521" s="70">
        <v>0</v>
      </c>
      <c r="M521" t="str">
        <f t="shared" si="8"/>
        <v>מהנדס אינסטלציה</v>
      </c>
      <c r="N521" s="70" t="s">
        <v>100</v>
      </c>
      <c r="R521" s="70" t="s">
        <v>1199</v>
      </c>
    </row>
    <row r="522" spans="1:18" x14ac:dyDescent="0.25">
      <c r="A522" s="70">
        <v>1122</v>
      </c>
      <c r="B522" s="70" t="s">
        <v>213</v>
      </c>
      <c r="C522" s="70">
        <v>1</v>
      </c>
      <c r="D522" s="70">
        <v>517</v>
      </c>
      <c r="E522" s="70">
        <v>0</v>
      </c>
      <c r="F522" s="70">
        <v>0</v>
      </c>
      <c r="G522" s="70">
        <v>0</v>
      </c>
      <c r="H522" s="70">
        <v>0</v>
      </c>
      <c r="I522" s="70">
        <v>0</v>
      </c>
      <c r="J522" s="70">
        <v>300</v>
      </c>
      <c r="K522" s="70">
        <v>0</v>
      </c>
      <c r="L522" s="70">
        <v>0</v>
      </c>
      <c r="M522" t="str">
        <f t="shared" si="8"/>
        <v>מהנדס אלקטרוניקה</v>
      </c>
      <c r="N522" s="70" t="s">
        <v>100</v>
      </c>
      <c r="R522" s="70" t="s">
        <v>1086</v>
      </c>
    </row>
    <row r="523" spans="1:18" x14ac:dyDescent="0.25">
      <c r="A523" s="70">
        <v>1052</v>
      </c>
      <c r="B523" s="70" t="s">
        <v>155</v>
      </c>
      <c r="C523" s="70">
        <v>1</v>
      </c>
      <c r="D523" s="70">
        <v>518</v>
      </c>
      <c r="E523" s="70">
        <v>0</v>
      </c>
      <c r="F523" s="70">
        <v>0</v>
      </c>
      <c r="G523" s="70">
        <v>0</v>
      </c>
      <c r="H523" s="70">
        <v>0</v>
      </c>
      <c r="I523" s="70">
        <v>0</v>
      </c>
      <c r="J523" s="70">
        <v>300</v>
      </c>
      <c r="K523" s="70">
        <v>0</v>
      </c>
      <c r="L523" s="70">
        <v>0</v>
      </c>
      <c r="M523" t="str">
        <f t="shared" si="8"/>
        <v>מהנדס בודק מעליות וציוד הרמה</v>
      </c>
      <c r="N523" s="70" t="s">
        <v>100</v>
      </c>
      <c r="R523" s="70" t="s">
        <v>2091</v>
      </c>
    </row>
    <row r="524" spans="1:18" x14ac:dyDescent="0.25">
      <c r="A524" s="70">
        <v>1103</v>
      </c>
      <c r="B524" s="70" t="s">
        <v>196</v>
      </c>
      <c r="C524" s="70">
        <v>1</v>
      </c>
      <c r="D524" s="70">
        <v>519</v>
      </c>
      <c r="E524" s="70">
        <v>0</v>
      </c>
      <c r="F524" s="70">
        <v>0</v>
      </c>
      <c r="G524" s="70">
        <v>0</v>
      </c>
      <c r="H524" s="70">
        <v>0</v>
      </c>
      <c r="I524" s="70">
        <v>0</v>
      </c>
      <c r="J524" s="70">
        <v>300</v>
      </c>
      <c r="K524" s="70">
        <v>0</v>
      </c>
      <c r="L524" s="70">
        <v>0</v>
      </c>
      <c r="M524" t="str">
        <f t="shared" si="8"/>
        <v>מהנדס בנין (משרד)</v>
      </c>
      <c r="N524" s="70" t="s">
        <v>100</v>
      </c>
      <c r="R524" s="70" t="s">
        <v>2019</v>
      </c>
    </row>
    <row r="525" spans="1:18" x14ac:dyDescent="0.25">
      <c r="A525" s="70" t="s">
        <v>1300</v>
      </c>
      <c r="B525" s="70" t="s">
        <v>1301</v>
      </c>
      <c r="C525" s="70">
        <v>1</v>
      </c>
      <c r="D525" s="70">
        <v>520</v>
      </c>
      <c r="E525" s="70">
        <v>50</v>
      </c>
      <c r="F525" s="70">
        <v>50</v>
      </c>
      <c r="G525" s="70">
        <v>0</v>
      </c>
      <c r="H525" s="70">
        <v>50</v>
      </c>
      <c r="I525" s="70">
        <v>0</v>
      </c>
      <c r="J525" s="70">
        <v>300</v>
      </c>
      <c r="K525" s="70">
        <v>50</v>
      </c>
      <c r="L525" s="70">
        <v>0</v>
      </c>
      <c r="M525" t="str">
        <f t="shared" si="8"/>
        <v>מהנדס בנין גם בשטח</v>
      </c>
      <c r="N525" s="70" t="s">
        <v>100</v>
      </c>
      <c r="R525" s="70" t="s">
        <v>883</v>
      </c>
    </row>
    <row r="526" spans="1:18" x14ac:dyDescent="0.25">
      <c r="A526" s="70">
        <v>2604</v>
      </c>
      <c r="B526" s="70" t="s">
        <v>604</v>
      </c>
      <c r="C526" s="70">
        <v>1</v>
      </c>
      <c r="D526" s="70">
        <v>521</v>
      </c>
      <c r="E526" s="70">
        <v>0</v>
      </c>
      <c r="F526" s="70">
        <v>0</v>
      </c>
      <c r="G526" s="70">
        <v>0</v>
      </c>
      <c r="H526" s="70">
        <v>0</v>
      </c>
      <c r="I526" s="70">
        <v>0</v>
      </c>
      <c r="J526" s="70">
        <v>300</v>
      </c>
      <c r="K526" s="70">
        <v>0</v>
      </c>
      <c r="L526" s="70">
        <v>0</v>
      </c>
      <c r="M526" t="str">
        <f t="shared" si="8"/>
        <v>מהנדס חומרים</v>
      </c>
      <c r="N526" s="70" t="s">
        <v>100</v>
      </c>
      <c r="R526" s="70" t="s">
        <v>334</v>
      </c>
    </row>
    <row r="527" spans="1:18" x14ac:dyDescent="0.25">
      <c r="A527" s="70">
        <v>2490</v>
      </c>
      <c r="B527" s="70" t="s">
        <v>494</v>
      </c>
      <c r="C527" s="70">
        <v>1</v>
      </c>
      <c r="D527" s="70">
        <v>522</v>
      </c>
      <c r="E527" s="70">
        <v>0</v>
      </c>
      <c r="F527" s="70">
        <v>0</v>
      </c>
      <c r="G527" s="70">
        <v>0</v>
      </c>
      <c r="H527" s="70">
        <v>0</v>
      </c>
      <c r="I527" s="70">
        <v>0</v>
      </c>
      <c r="J527" s="70">
        <v>300</v>
      </c>
      <c r="K527" s="70">
        <v>0</v>
      </c>
      <c r="L527" s="70">
        <v>0</v>
      </c>
      <c r="M527" t="str">
        <f t="shared" si="8"/>
        <v>מהנדס חשמל (במשרד)</v>
      </c>
      <c r="N527" s="70" t="s">
        <v>100</v>
      </c>
      <c r="R527" s="70" t="s">
        <v>911</v>
      </c>
    </row>
    <row r="528" spans="1:18" x14ac:dyDescent="0.25">
      <c r="A528" s="70">
        <v>2415</v>
      </c>
      <c r="B528" s="70" t="s">
        <v>423</v>
      </c>
      <c r="C528" s="70">
        <v>1</v>
      </c>
      <c r="D528" s="70">
        <v>523</v>
      </c>
      <c r="E528" s="70">
        <v>0</v>
      </c>
      <c r="F528" s="70">
        <v>0</v>
      </c>
      <c r="G528" s="70">
        <v>0</v>
      </c>
      <c r="H528" s="70">
        <v>0</v>
      </c>
      <c r="I528" s="70">
        <v>0</v>
      </c>
      <c r="J528" s="70">
        <v>300</v>
      </c>
      <c r="K528" s="70">
        <v>0</v>
      </c>
      <c r="L528" s="70">
        <v>0</v>
      </c>
      <c r="M528" t="str">
        <f t="shared" si="8"/>
        <v>מהנדס חשמל (גם בשטח)</v>
      </c>
      <c r="N528" s="70" t="s">
        <v>100</v>
      </c>
      <c r="R528" s="70" t="s">
        <v>1379</v>
      </c>
    </row>
    <row r="529" spans="1:18" x14ac:dyDescent="0.25">
      <c r="A529" s="70">
        <v>2540</v>
      </c>
      <c r="B529" s="70" t="s">
        <v>544</v>
      </c>
      <c r="C529" s="70">
        <v>7</v>
      </c>
      <c r="D529" s="70">
        <v>524</v>
      </c>
      <c r="E529" s="70">
        <v>300</v>
      </c>
      <c r="F529" s="70">
        <v>300</v>
      </c>
      <c r="G529" s="70">
        <v>300</v>
      </c>
      <c r="H529" s="70">
        <v>500</v>
      </c>
      <c r="I529" s="70">
        <v>300</v>
      </c>
      <c r="J529" s="70">
        <v>300</v>
      </c>
      <c r="K529" s="70">
        <v>300</v>
      </c>
      <c r="L529" s="70">
        <v>0</v>
      </c>
      <c r="M529" t="str">
        <f t="shared" si="8"/>
        <v>מהנדס טיסה</v>
      </c>
      <c r="N529" s="70" t="s">
        <v>100</v>
      </c>
      <c r="R529" s="70" t="s">
        <v>639</v>
      </c>
    </row>
    <row r="530" spans="1:18" x14ac:dyDescent="0.25">
      <c r="A530" s="70" t="s">
        <v>1731</v>
      </c>
      <c r="B530" s="70" t="s">
        <v>1732</v>
      </c>
      <c r="C530" s="70">
        <v>3</v>
      </c>
      <c r="D530" s="70">
        <v>525</v>
      </c>
      <c r="E530" s="70">
        <v>100</v>
      </c>
      <c r="F530" s="70">
        <v>100</v>
      </c>
      <c r="G530" s="70">
        <v>0</v>
      </c>
      <c r="H530" s="70">
        <v>100</v>
      </c>
      <c r="I530" s="70">
        <v>0</v>
      </c>
      <c r="J530" s="70">
        <v>300</v>
      </c>
      <c r="K530" s="70">
        <v>100</v>
      </c>
      <c r="L530" s="70">
        <v>0</v>
      </c>
      <c r="M530" t="str">
        <f t="shared" si="8"/>
        <v>מהנדס כמיה חומרים רעילים</v>
      </c>
      <c r="N530" s="70" t="s">
        <v>100</v>
      </c>
      <c r="R530" s="70" t="s">
        <v>420</v>
      </c>
    </row>
    <row r="531" spans="1:18" x14ac:dyDescent="0.25">
      <c r="A531" s="70">
        <v>1108</v>
      </c>
      <c r="B531" s="70" t="s">
        <v>202</v>
      </c>
      <c r="C531" s="70">
        <v>1</v>
      </c>
      <c r="D531" s="70">
        <v>526</v>
      </c>
      <c r="E531" s="70">
        <v>0</v>
      </c>
      <c r="F531" s="70">
        <v>0</v>
      </c>
      <c r="G531" s="70">
        <v>0</v>
      </c>
      <c r="H531" s="70">
        <v>0</v>
      </c>
      <c r="I531" s="70">
        <v>0</v>
      </c>
      <c r="J531" s="70">
        <v>300</v>
      </c>
      <c r="K531" s="70">
        <v>0</v>
      </c>
      <c r="L531" s="70">
        <v>0</v>
      </c>
      <c r="M531" t="str">
        <f t="shared" si="8"/>
        <v>מהנדס מחשבים</v>
      </c>
      <c r="N531" s="70" t="s">
        <v>100</v>
      </c>
      <c r="R531" s="70" t="s">
        <v>424</v>
      </c>
    </row>
    <row r="532" spans="1:18" x14ac:dyDescent="0.25">
      <c r="A532" s="70">
        <v>2624</v>
      </c>
      <c r="B532" s="70" t="s">
        <v>623</v>
      </c>
      <c r="C532" s="70">
        <v>1</v>
      </c>
      <c r="D532" s="70">
        <v>527</v>
      </c>
      <c r="E532" s="70">
        <v>0</v>
      </c>
      <c r="F532" s="70">
        <v>0</v>
      </c>
      <c r="G532" s="70">
        <v>0</v>
      </c>
      <c r="H532" s="70">
        <v>0</v>
      </c>
      <c r="I532" s="70">
        <v>0</v>
      </c>
      <c r="J532" s="70">
        <v>300</v>
      </c>
      <c r="K532" s="70">
        <v>0</v>
      </c>
      <c r="L532" s="70">
        <v>0</v>
      </c>
      <c r="M532" t="str">
        <f t="shared" si="8"/>
        <v>מהנדס מיזוג אויר</v>
      </c>
      <c r="N532" s="70" t="s">
        <v>100</v>
      </c>
      <c r="R532" s="70" t="s">
        <v>1375</v>
      </c>
    </row>
    <row r="533" spans="1:18" x14ac:dyDescent="0.25">
      <c r="A533" s="70">
        <v>1100</v>
      </c>
      <c r="B533" s="70" t="s">
        <v>194</v>
      </c>
      <c r="C533" s="70">
        <v>1</v>
      </c>
      <c r="D533" s="70">
        <v>528</v>
      </c>
      <c r="E533" s="70">
        <v>0</v>
      </c>
      <c r="F533" s="70">
        <v>0</v>
      </c>
      <c r="G533" s="70">
        <v>0</v>
      </c>
      <c r="H533" s="70">
        <v>0</v>
      </c>
      <c r="I533" s="70">
        <v>0</v>
      </c>
      <c r="J533" s="70">
        <v>300</v>
      </c>
      <c r="K533" s="70">
        <v>0</v>
      </c>
      <c r="L533" s="70">
        <v>0</v>
      </c>
      <c r="M533" t="str">
        <f t="shared" si="8"/>
        <v>מהנדס מכונות</v>
      </c>
      <c r="N533" s="70" t="s">
        <v>100</v>
      </c>
      <c r="R533" s="70" t="s">
        <v>2015</v>
      </c>
    </row>
    <row r="534" spans="1:18" x14ac:dyDescent="0.25">
      <c r="A534" s="70">
        <v>1275</v>
      </c>
      <c r="B534" s="70" t="s">
        <v>290</v>
      </c>
      <c r="C534" s="70">
        <v>1</v>
      </c>
      <c r="D534" s="70">
        <v>529</v>
      </c>
      <c r="E534" s="70">
        <v>0</v>
      </c>
      <c r="F534" s="70">
        <v>0</v>
      </c>
      <c r="G534" s="70">
        <v>0</v>
      </c>
      <c r="H534" s="70">
        <v>0</v>
      </c>
      <c r="I534" s="70">
        <v>0</v>
      </c>
      <c r="J534" s="70">
        <v>300</v>
      </c>
      <c r="K534" s="70">
        <v>0</v>
      </c>
      <c r="L534" s="70">
        <v>0</v>
      </c>
      <c r="M534" t="str">
        <f t="shared" si="8"/>
        <v>מהנדס מכונות וקונסטרוקציות שטח</v>
      </c>
      <c r="N534" s="70" t="s">
        <v>100</v>
      </c>
      <c r="R534" s="70" t="s">
        <v>232</v>
      </c>
    </row>
    <row r="535" spans="1:18" x14ac:dyDescent="0.25">
      <c r="A535" s="70" t="s">
        <v>766</v>
      </c>
      <c r="B535" s="70" t="s">
        <v>767</v>
      </c>
      <c r="C535" s="70">
        <v>1</v>
      </c>
      <c r="D535" s="70">
        <v>530</v>
      </c>
      <c r="E535" s="70">
        <v>0</v>
      </c>
      <c r="F535" s="70">
        <v>0</v>
      </c>
      <c r="G535" s="70">
        <v>0</v>
      </c>
      <c r="H535" s="70">
        <v>0</v>
      </c>
      <c r="I535" s="70">
        <v>0</v>
      </c>
      <c r="J535" s="70">
        <v>300</v>
      </c>
      <c r="K535" s="70">
        <v>0</v>
      </c>
      <c r="L535" s="70">
        <v>0</v>
      </c>
      <c r="M535" t="str">
        <f t="shared" si="8"/>
        <v>מהנדס מכרות</v>
      </c>
      <c r="N535" s="70" t="s">
        <v>100</v>
      </c>
      <c r="R535" s="70" t="s">
        <v>164</v>
      </c>
    </row>
    <row r="536" spans="1:18" x14ac:dyDescent="0.25">
      <c r="A536" s="70">
        <v>1114</v>
      </c>
      <c r="B536" s="70" t="s">
        <v>206</v>
      </c>
      <c r="C536" s="70">
        <v>1</v>
      </c>
      <c r="D536" s="70">
        <v>531</v>
      </c>
      <c r="E536" s="70">
        <v>0</v>
      </c>
      <c r="F536" s="70">
        <v>0</v>
      </c>
      <c r="G536" s="70">
        <v>0</v>
      </c>
      <c r="H536" s="70">
        <v>0</v>
      </c>
      <c r="I536" s="70">
        <v>0</v>
      </c>
      <c r="J536" s="70">
        <v>300</v>
      </c>
      <c r="K536" s="70">
        <v>0</v>
      </c>
      <c r="L536" s="70">
        <v>0</v>
      </c>
      <c r="M536" t="str">
        <f t="shared" si="8"/>
        <v>מהנדס מערכות מידע מחשבים</v>
      </c>
      <c r="N536" s="70" t="s">
        <v>100</v>
      </c>
      <c r="R536" s="70" t="s">
        <v>239</v>
      </c>
    </row>
    <row r="537" spans="1:18" x14ac:dyDescent="0.25">
      <c r="A537" s="70" t="s">
        <v>1366</v>
      </c>
      <c r="B537" s="70" t="s">
        <v>1367</v>
      </c>
      <c r="C537" s="70">
        <v>1</v>
      </c>
      <c r="D537" s="70">
        <v>532</v>
      </c>
      <c r="E537" s="70">
        <v>0</v>
      </c>
      <c r="F537" s="70">
        <v>0</v>
      </c>
      <c r="G537" s="70">
        <v>0</v>
      </c>
      <c r="H537" s="70">
        <v>0</v>
      </c>
      <c r="I537" s="70">
        <v>0</v>
      </c>
      <c r="J537" s="70">
        <v>300</v>
      </c>
      <c r="K537" s="70">
        <v>0</v>
      </c>
      <c r="L537" s="70">
        <v>0</v>
      </c>
      <c r="M537" t="str">
        <f t="shared" si="8"/>
        <v>מהנדס תוכנה</v>
      </c>
      <c r="N537" s="70" t="s">
        <v>100</v>
      </c>
      <c r="R537" s="70" t="s">
        <v>1453</v>
      </c>
    </row>
    <row r="538" spans="1:18" x14ac:dyDescent="0.25">
      <c r="A538" s="70" t="s">
        <v>2028</v>
      </c>
      <c r="B538" s="70" t="s">
        <v>2029</v>
      </c>
      <c r="C538" s="70">
        <v>1</v>
      </c>
      <c r="D538" s="70">
        <v>533</v>
      </c>
      <c r="E538" s="70">
        <v>0</v>
      </c>
      <c r="F538" s="70">
        <v>0</v>
      </c>
      <c r="G538" s="70">
        <v>0</v>
      </c>
      <c r="H538" s="70">
        <v>0</v>
      </c>
      <c r="I538" s="70">
        <v>0</v>
      </c>
      <c r="J538" s="70">
        <v>300</v>
      </c>
      <c r="K538" s="70">
        <v>0</v>
      </c>
      <c r="L538" s="70">
        <v>0</v>
      </c>
      <c r="M538" t="str">
        <f t="shared" si="8"/>
        <v>מהנדס/מהנדסת חומרה</v>
      </c>
      <c r="N538" s="70" t="s">
        <v>100</v>
      </c>
      <c r="R538" s="70" t="s">
        <v>1130</v>
      </c>
    </row>
    <row r="539" spans="1:18" x14ac:dyDescent="0.25">
      <c r="A539" s="70" t="s">
        <v>2162</v>
      </c>
      <c r="B539" s="70" t="s">
        <v>2163</v>
      </c>
      <c r="C539" s="70">
        <v>1</v>
      </c>
      <c r="D539" s="70">
        <v>534</v>
      </c>
      <c r="E539" s="70">
        <v>0</v>
      </c>
      <c r="F539" s="70">
        <v>0</v>
      </c>
      <c r="G539" s="70">
        <v>0</v>
      </c>
      <c r="H539" s="70">
        <v>0</v>
      </c>
      <c r="I539" s="70">
        <v>0</v>
      </c>
      <c r="J539" s="70">
        <v>300</v>
      </c>
      <c r="K539" s="70">
        <v>0</v>
      </c>
      <c r="L539" s="70">
        <v>0</v>
      </c>
      <c r="M539" t="str">
        <f t="shared" si="8"/>
        <v>מהנדס/מהנדסת חשמל</v>
      </c>
      <c r="N539" s="70" t="s">
        <v>100</v>
      </c>
      <c r="R539" s="70" t="s">
        <v>283</v>
      </c>
    </row>
    <row r="540" spans="1:18" x14ac:dyDescent="0.25">
      <c r="A540" s="70" t="s">
        <v>1824</v>
      </c>
      <c r="B540" s="70" t="s">
        <v>1825</v>
      </c>
      <c r="C540" s="70">
        <v>3</v>
      </c>
      <c r="D540" s="70">
        <v>535</v>
      </c>
      <c r="E540" s="70">
        <v>50</v>
      </c>
      <c r="F540" s="70">
        <v>50</v>
      </c>
      <c r="G540" s="70">
        <v>0</v>
      </c>
      <c r="H540" s="70">
        <v>100</v>
      </c>
      <c r="I540" s="70">
        <v>0</v>
      </c>
      <c r="J540" s="70">
        <v>300</v>
      </c>
      <c r="K540" s="70">
        <v>50</v>
      </c>
      <c r="L540" s="70">
        <v>0</v>
      </c>
      <c r="M540" t="str">
        <f t="shared" si="8"/>
        <v>מהנדס/מהנדסת כבישים בשטח</v>
      </c>
      <c r="N540" s="70" t="s">
        <v>100</v>
      </c>
      <c r="R540" s="70" t="s">
        <v>174</v>
      </c>
    </row>
    <row r="541" spans="1:18" x14ac:dyDescent="0.25">
      <c r="A541" s="70" t="s">
        <v>1606</v>
      </c>
      <c r="B541" s="70" t="s">
        <v>1607</v>
      </c>
      <c r="C541" s="70">
        <v>1</v>
      </c>
      <c r="D541" s="70">
        <v>536</v>
      </c>
      <c r="E541" s="70">
        <v>0</v>
      </c>
      <c r="F541" s="70">
        <v>0</v>
      </c>
      <c r="G541" s="70">
        <v>0</v>
      </c>
      <c r="H541" s="70">
        <v>0</v>
      </c>
      <c r="I541" s="70">
        <v>0</v>
      </c>
      <c r="J541" s="70">
        <v>300</v>
      </c>
      <c r="K541" s="70">
        <v>0</v>
      </c>
      <c r="L541" s="70">
        <v>0</v>
      </c>
      <c r="M541" t="str">
        <f t="shared" si="8"/>
        <v>מהנדס/מהנדסת כימיה לא בתעשיה</v>
      </c>
      <c r="N541" s="70" t="s">
        <v>100</v>
      </c>
      <c r="R541" s="70" t="s">
        <v>240</v>
      </c>
    </row>
    <row r="542" spans="1:18" x14ac:dyDescent="0.25">
      <c r="A542" s="70" t="s">
        <v>1834</v>
      </c>
      <c r="B542" s="70" t="s">
        <v>1835</v>
      </c>
      <c r="C542" s="70">
        <v>3</v>
      </c>
      <c r="D542" s="70">
        <v>537</v>
      </c>
      <c r="E542" s="70">
        <v>50</v>
      </c>
      <c r="F542" s="70">
        <v>50</v>
      </c>
      <c r="G542" s="70">
        <v>0</v>
      </c>
      <c r="H542" s="70">
        <v>100</v>
      </c>
      <c r="I542" s="70">
        <v>0</v>
      </c>
      <c r="J542" s="70">
        <v>300</v>
      </c>
      <c r="K542" s="70">
        <v>50</v>
      </c>
      <c r="L542" s="70">
        <v>0</v>
      </c>
      <c r="M542" t="str">
        <f t="shared" si="8"/>
        <v>מהנדס/מהנדסת מפעיל/מפעילה מכונות</v>
      </c>
      <c r="N542" s="70" t="s">
        <v>100</v>
      </c>
      <c r="R542" s="70" t="s">
        <v>102</v>
      </c>
    </row>
    <row r="543" spans="1:18" x14ac:dyDescent="0.25">
      <c r="A543" s="70" t="s">
        <v>1745</v>
      </c>
      <c r="B543" s="70" t="s">
        <v>1746</v>
      </c>
      <c r="C543" s="70">
        <v>1</v>
      </c>
      <c r="D543" s="70">
        <v>538</v>
      </c>
      <c r="E543" s="70">
        <v>0</v>
      </c>
      <c r="F543" s="70">
        <v>0</v>
      </c>
      <c r="G543" s="70">
        <v>0</v>
      </c>
      <c r="H543" s="70">
        <v>0</v>
      </c>
      <c r="I543" s="70">
        <v>0</v>
      </c>
      <c r="J543" s="70">
        <v>300</v>
      </c>
      <c r="K543" s="70">
        <v>0</v>
      </c>
      <c r="L543" s="70">
        <v>0</v>
      </c>
      <c r="M543" t="str">
        <f t="shared" si="8"/>
        <v>מהנדס/מהנדסת תעשיה וניהול</v>
      </c>
      <c r="N543" s="70" t="s">
        <v>100</v>
      </c>
      <c r="R543" s="70" t="s">
        <v>253</v>
      </c>
    </row>
    <row r="544" spans="1:18" x14ac:dyDescent="0.25">
      <c r="A544" s="70">
        <v>1775</v>
      </c>
      <c r="B544" s="70" t="s">
        <v>372</v>
      </c>
      <c r="C544" s="70">
        <v>8</v>
      </c>
      <c r="D544" s="70">
        <v>539</v>
      </c>
      <c r="E544" s="70">
        <v>0</v>
      </c>
      <c r="F544" s="70">
        <v>0</v>
      </c>
      <c r="G544" s="70">
        <v>0</v>
      </c>
      <c r="H544" s="70">
        <v>0</v>
      </c>
      <c r="I544" s="70">
        <v>0</v>
      </c>
      <c r="J544" s="70">
        <v>300</v>
      </c>
      <c r="K544" s="70">
        <v>0</v>
      </c>
      <c r="L544" s="70">
        <v>0</v>
      </c>
      <c r="M544" t="str">
        <f t="shared" si="8"/>
        <v>מובטל</v>
      </c>
      <c r="N544" s="70" t="s">
        <v>100</v>
      </c>
      <c r="R544" s="70" t="s">
        <v>1889</v>
      </c>
    </row>
    <row r="545" spans="1:18" x14ac:dyDescent="0.25">
      <c r="A545" s="70">
        <v>1710</v>
      </c>
      <c r="B545" s="70" t="s">
        <v>356</v>
      </c>
      <c r="C545" s="70">
        <v>3</v>
      </c>
      <c r="D545" s="70">
        <v>540</v>
      </c>
      <c r="E545" s="70">
        <v>150</v>
      </c>
      <c r="F545" s="70">
        <v>150</v>
      </c>
      <c r="G545" s="70">
        <v>0</v>
      </c>
      <c r="H545" s="70">
        <v>200</v>
      </c>
      <c r="I545" s="70">
        <v>0</v>
      </c>
      <c r="J545" s="70">
        <v>300</v>
      </c>
      <c r="K545" s="70">
        <v>150</v>
      </c>
      <c r="L545" s="70">
        <v>300</v>
      </c>
      <c r="M545" t="str">
        <f t="shared" si="8"/>
        <v>מוביל חומרים רדיואקטיביים</v>
      </c>
      <c r="N545" s="70" t="s">
        <v>100</v>
      </c>
      <c r="R545" s="70" t="s">
        <v>1451</v>
      </c>
    </row>
    <row r="546" spans="1:18" x14ac:dyDescent="0.25">
      <c r="A546" s="70" t="s">
        <v>1021</v>
      </c>
      <c r="B546" s="70" t="s">
        <v>1022</v>
      </c>
      <c r="C546" s="70">
        <v>3</v>
      </c>
      <c r="D546" s="70">
        <v>541</v>
      </c>
      <c r="E546" s="70">
        <v>100</v>
      </c>
      <c r="F546" s="70">
        <v>100</v>
      </c>
      <c r="G546" s="70">
        <v>0</v>
      </c>
      <c r="H546" s="70">
        <v>100</v>
      </c>
      <c r="I546" s="70">
        <v>0</v>
      </c>
      <c r="J546" s="70">
        <v>300</v>
      </c>
      <c r="K546" s="70">
        <v>100</v>
      </c>
      <c r="L546" s="70">
        <v>0</v>
      </c>
      <c r="M546" t="str">
        <f t="shared" si="8"/>
        <v>מוביל כביסה לא נהג</v>
      </c>
      <c r="N546" s="70" t="s">
        <v>100</v>
      </c>
      <c r="R546" s="70" t="s">
        <v>434</v>
      </c>
    </row>
    <row r="547" spans="1:18" x14ac:dyDescent="0.25">
      <c r="A547" s="70" t="s">
        <v>2210</v>
      </c>
      <c r="B547" s="70" t="s">
        <v>2211</v>
      </c>
      <c r="C547" s="70">
        <v>3</v>
      </c>
      <c r="D547" s="70">
        <v>542</v>
      </c>
      <c r="E547" s="70">
        <v>150</v>
      </c>
      <c r="F547" s="70">
        <v>150</v>
      </c>
      <c r="G547" s="70">
        <v>0</v>
      </c>
      <c r="H547" s="70">
        <v>100</v>
      </c>
      <c r="I547" s="70">
        <v>0</v>
      </c>
      <c r="J547" s="70">
        <v>300</v>
      </c>
      <c r="K547" s="70">
        <v>150</v>
      </c>
      <c r="L547" s="70">
        <v>0</v>
      </c>
      <c r="M547" t="str">
        <f t="shared" si="8"/>
        <v>מודד בארות נפט</v>
      </c>
      <c r="N547" s="70" t="s">
        <v>100</v>
      </c>
      <c r="R547" s="70" t="s">
        <v>564</v>
      </c>
    </row>
    <row r="548" spans="1:18" x14ac:dyDescent="0.25">
      <c r="A548" s="70">
        <v>2794</v>
      </c>
      <c r="B548" s="70" t="s">
        <v>2396</v>
      </c>
      <c r="C548" s="70">
        <v>7</v>
      </c>
      <c r="D548" s="70">
        <v>543</v>
      </c>
      <c r="E548" s="70">
        <v>300</v>
      </c>
      <c r="F548" s="70">
        <v>300</v>
      </c>
      <c r="G548" s="70">
        <v>1</v>
      </c>
      <c r="H548" s="70">
        <v>300</v>
      </c>
      <c r="I548" s="70">
        <v>300</v>
      </c>
      <c r="J548" s="70">
        <v>300</v>
      </c>
      <c r="K548" s="70">
        <v>300</v>
      </c>
      <c r="L548" s="70" t="s">
        <v>2277</v>
      </c>
      <c r="M548" t="str">
        <f t="shared" si="8"/>
        <v>מודד בגבהים מ 15 - 40 מטר</v>
      </c>
      <c r="N548" s="70" t="s">
        <v>100</v>
      </c>
      <c r="R548" s="70" t="s">
        <v>236</v>
      </c>
    </row>
    <row r="549" spans="1:18" x14ac:dyDescent="0.25">
      <c r="A549" s="70">
        <v>2795</v>
      </c>
      <c r="B549" s="70" t="s">
        <v>2397</v>
      </c>
      <c r="C549" s="70">
        <v>7</v>
      </c>
      <c r="D549" s="70">
        <v>544</v>
      </c>
      <c r="E549" s="70">
        <v>300</v>
      </c>
      <c r="F549" s="70">
        <v>300</v>
      </c>
      <c r="G549" s="70">
        <v>2</v>
      </c>
      <c r="H549" s="70">
        <v>300</v>
      </c>
      <c r="I549" s="70">
        <v>300</v>
      </c>
      <c r="J549" s="70">
        <v>300</v>
      </c>
      <c r="K549" s="70">
        <v>300</v>
      </c>
      <c r="L549" s="70" t="s">
        <v>2277</v>
      </c>
      <c r="M549" t="str">
        <f t="shared" si="8"/>
        <v>מודד בגבהים מ 40 - 60 מטר</v>
      </c>
      <c r="N549" s="70" t="s">
        <v>100</v>
      </c>
      <c r="R549" s="70" t="s">
        <v>1225</v>
      </c>
    </row>
    <row r="550" spans="1:18" x14ac:dyDescent="0.25">
      <c r="A550" s="70">
        <v>2796</v>
      </c>
      <c r="B550" s="70" t="s">
        <v>2398</v>
      </c>
      <c r="C550" s="70">
        <v>7</v>
      </c>
      <c r="D550" s="70">
        <v>545</v>
      </c>
      <c r="E550" s="70">
        <v>300</v>
      </c>
      <c r="F550" s="70">
        <v>300</v>
      </c>
      <c r="G550" s="70">
        <v>300</v>
      </c>
      <c r="H550" s="70">
        <v>300</v>
      </c>
      <c r="I550" s="70">
        <v>300</v>
      </c>
      <c r="J550" s="70">
        <v>300</v>
      </c>
      <c r="K550" s="70">
        <v>300</v>
      </c>
      <c r="L550" s="70" t="s">
        <v>2277</v>
      </c>
      <c r="M550" t="str">
        <f t="shared" si="8"/>
        <v>מודד בגבהים מעל 60 מטר</v>
      </c>
      <c r="N550" s="70" t="s">
        <v>100</v>
      </c>
      <c r="R550" s="70" t="s">
        <v>1647</v>
      </c>
    </row>
    <row r="551" spans="1:18" x14ac:dyDescent="0.25">
      <c r="A551" s="70">
        <v>2660</v>
      </c>
      <c r="B551" s="70" t="s">
        <v>658</v>
      </c>
      <c r="C551" s="70">
        <v>3</v>
      </c>
      <c r="D551" s="70">
        <v>546</v>
      </c>
      <c r="E551" s="70">
        <v>150</v>
      </c>
      <c r="F551" s="70">
        <v>150</v>
      </c>
      <c r="G551" s="70">
        <v>0</v>
      </c>
      <c r="H551" s="70">
        <v>150</v>
      </c>
      <c r="I551" s="70">
        <v>0</v>
      </c>
      <c r="J551" s="70">
        <v>300</v>
      </c>
      <c r="K551" s="70">
        <v>100</v>
      </c>
      <c r="L551" s="70">
        <v>0</v>
      </c>
      <c r="M551" t="str">
        <f t="shared" si="8"/>
        <v>מודד בגבהים עד 15 מ'</v>
      </c>
      <c r="N551" s="70" t="s">
        <v>100</v>
      </c>
      <c r="R551" s="70" t="s">
        <v>396</v>
      </c>
    </row>
    <row r="552" spans="1:18" x14ac:dyDescent="0.25">
      <c r="A552" s="70">
        <v>2577</v>
      </c>
      <c r="B552" s="70" t="s">
        <v>577</v>
      </c>
      <c r="C552" s="70">
        <v>7</v>
      </c>
      <c r="D552" s="70">
        <v>547</v>
      </c>
      <c r="E552" s="70">
        <v>300</v>
      </c>
      <c r="F552" s="70">
        <v>300</v>
      </c>
      <c r="G552" s="70">
        <v>300</v>
      </c>
      <c r="H552" s="70">
        <v>300</v>
      </c>
      <c r="I552" s="70">
        <v>300</v>
      </c>
      <c r="J552" s="70">
        <v>300</v>
      </c>
      <c r="K552" s="70">
        <v>300</v>
      </c>
      <c r="L552" s="70">
        <v>300</v>
      </c>
      <c r="M552" t="str">
        <f t="shared" si="8"/>
        <v>מודד ומתכנן מוצרי אלומיניום לבניין</v>
      </c>
      <c r="N552" s="70" t="s">
        <v>100</v>
      </c>
      <c r="R552" s="70" t="s">
        <v>2129</v>
      </c>
    </row>
    <row r="553" spans="1:18" x14ac:dyDescent="0.25">
      <c r="A553" s="70">
        <v>2732</v>
      </c>
      <c r="B553" s="70" t="s">
        <v>2339</v>
      </c>
      <c r="C553" s="70">
        <v>7</v>
      </c>
      <c r="D553" s="70">
        <v>548</v>
      </c>
      <c r="E553" s="70">
        <v>300</v>
      </c>
      <c r="F553" s="70">
        <v>300</v>
      </c>
      <c r="G553" s="70">
        <v>300</v>
      </c>
      <c r="H553" s="70">
        <v>500</v>
      </c>
      <c r="I553" s="70">
        <v>300</v>
      </c>
      <c r="J553" s="70">
        <v>300</v>
      </c>
      <c r="K553" s="70">
        <v>300</v>
      </c>
      <c r="L553" s="70">
        <v>300</v>
      </c>
      <c r="M553" t="str">
        <f t="shared" si="8"/>
        <v>מודד ימי</v>
      </c>
      <c r="N553" s="70" t="s">
        <v>100</v>
      </c>
      <c r="R553" s="70" t="s">
        <v>263</v>
      </c>
    </row>
    <row r="554" spans="1:18" x14ac:dyDescent="0.25">
      <c r="A554" s="70">
        <v>2509</v>
      </c>
      <c r="B554" s="70" t="s">
        <v>513</v>
      </c>
      <c r="C554" s="70">
        <v>3</v>
      </c>
      <c r="D554" s="70">
        <v>549</v>
      </c>
      <c r="E554" s="70">
        <v>100</v>
      </c>
      <c r="F554" s="70">
        <v>100</v>
      </c>
      <c r="G554" s="70">
        <v>0</v>
      </c>
      <c r="H554" s="70">
        <v>100</v>
      </c>
      <c r="I554" s="70">
        <v>0</v>
      </c>
      <c r="J554" s="70">
        <v>300</v>
      </c>
      <c r="K554" s="70">
        <v>100</v>
      </c>
      <c r="L554" s="70">
        <v>0</v>
      </c>
      <c r="M554" t="str">
        <f t="shared" si="8"/>
        <v>מודד קרינה</v>
      </c>
      <c r="N554" s="70" t="s">
        <v>100</v>
      </c>
      <c r="R554" s="70" t="s">
        <v>2155</v>
      </c>
    </row>
    <row r="555" spans="1:18" x14ac:dyDescent="0.25">
      <c r="A555" s="70" t="s">
        <v>989</v>
      </c>
      <c r="B555" s="70" t="s">
        <v>990</v>
      </c>
      <c r="C555" s="70">
        <v>1</v>
      </c>
      <c r="D555" s="70">
        <v>550</v>
      </c>
      <c r="E555" s="70">
        <v>0</v>
      </c>
      <c r="F555" s="70">
        <v>0</v>
      </c>
      <c r="G555" s="70">
        <v>0</v>
      </c>
      <c r="H555" s="70">
        <v>0</v>
      </c>
      <c r="I555" s="70">
        <v>0</v>
      </c>
      <c r="J555" s="70">
        <v>300</v>
      </c>
      <c r="K555" s="70">
        <v>0</v>
      </c>
      <c r="L555" s="70">
        <v>0</v>
      </c>
      <c r="M555" t="str">
        <f t="shared" si="8"/>
        <v>מודד קרקע</v>
      </c>
      <c r="N555" s="70" t="s">
        <v>100</v>
      </c>
      <c r="R555" s="70" t="s">
        <v>1134</v>
      </c>
    </row>
    <row r="556" spans="1:18" x14ac:dyDescent="0.25">
      <c r="A556" s="70" t="s">
        <v>782</v>
      </c>
      <c r="B556" s="70" t="s">
        <v>783</v>
      </c>
      <c r="C556" s="70">
        <v>1</v>
      </c>
      <c r="D556" s="70">
        <v>551</v>
      </c>
      <c r="E556" s="70">
        <v>0</v>
      </c>
      <c r="F556" s="70">
        <v>0</v>
      </c>
      <c r="G556" s="70">
        <v>0</v>
      </c>
      <c r="H556" s="70">
        <v>0</v>
      </c>
      <c r="I556" s="70">
        <v>0</v>
      </c>
      <c r="J556" s="70">
        <v>300</v>
      </c>
      <c r="K556" s="70">
        <v>0</v>
      </c>
      <c r="L556" s="70">
        <v>0</v>
      </c>
      <c r="M556" t="str">
        <f t="shared" si="8"/>
        <v>מודד/ת כבישים</v>
      </c>
      <c r="N556" s="70" t="s">
        <v>100</v>
      </c>
      <c r="R556" s="70" t="s">
        <v>915</v>
      </c>
    </row>
    <row r="557" spans="1:18" x14ac:dyDescent="0.25">
      <c r="A557" s="70" t="s">
        <v>1546</v>
      </c>
      <c r="B557" s="70" t="s">
        <v>1547</v>
      </c>
      <c r="C557" s="70">
        <v>3</v>
      </c>
      <c r="D557" s="70">
        <v>552</v>
      </c>
      <c r="E557" s="70">
        <v>50</v>
      </c>
      <c r="F557" s="70">
        <v>50</v>
      </c>
      <c r="G557" s="70">
        <v>0</v>
      </c>
      <c r="H557" s="70">
        <v>0</v>
      </c>
      <c r="I557" s="70">
        <v>0</v>
      </c>
      <c r="J557" s="70">
        <v>300</v>
      </c>
      <c r="K557" s="70">
        <v>50</v>
      </c>
      <c r="L557" s="70">
        <v>0</v>
      </c>
      <c r="M557" t="str">
        <f t="shared" si="8"/>
        <v>מוהל</v>
      </c>
      <c r="N557" s="70" t="s">
        <v>100</v>
      </c>
      <c r="R557" s="70" t="s">
        <v>1881</v>
      </c>
    </row>
    <row r="558" spans="1:18" x14ac:dyDescent="0.25">
      <c r="A558" s="70" t="s">
        <v>1636</v>
      </c>
      <c r="B558" s="70" t="s">
        <v>1637</v>
      </c>
      <c r="C558" s="70">
        <v>3</v>
      </c>
      <c r="D558" s="70">
        <v>553</v>
      </c>
      <c r="E558" s="70">
        <v>0</v>
      </c>
      <c r="F558" s="70">
        <v>0</v>
      </c>
      <c r="G558" s="70">
        <v>0</v>
      </c>
      <c r="H558" s="70">
        <v>0</v>
      </c>
      <c r="I558" s="70">
        <v>0</v>
      </c>
      <c r="J558" s="70">
        <v>300</v>
      </c>
      <c r="K558" s="70">
        <v>0</v>
      </c>
      <c r="L558" s="70">
        <v>0</v>
      </c>
      <c r="M558" t="str">
        <f t="shared" si="8"/>
        <v>מוכס/מוכסת</v>
      </c>
      <c r="N558" s="70" t="s">
        <v>100</v>
      </c>
      <c r="R558" s="70" t="s">
        <v>1505</v>
      </c>
    </row>
    <row r="559" spans="1:18" x14ac:dyDescent="0.25">
      <c r="A559" s="70">
        <v>1312</v>
      </c>
      <c r="B559" s="70" t="s">
        <v>296</v>
      </c>
      <c r="C559" s="70">
        <v>3</v>
      </c>
      <c r="D559" s="70">
        <v>554</v>
      </c>
      <c r="E559" s="70">
        <v>0</v>
      </c>
      <c r="F559" s="70">
        <v>0</v>
      </c>
      <c r="G559" s="70">
        <v>0</v>
      </c>
      <c r="H559" s="70">
        <v>0</v>
      </c>
      <c r="I559" s="70">
        <v>0</v>
      </c>
      <c r="J559" s="70">
        <v>300</v>
      </c>
      <c r="K559" s="70">
        <v>0</v>
      </c>
      <c r="L559" s="70">
        <v>0</v>
      </c>
      <c r="M559" t="str">
        <f t="shared" si="8"/>
        <v>מוכר/מוכרת בחנות</v>
      </c>
      <c r="N559" s="70" t="s">
        <v>100</v>
      </c>
      <c r="R559" s="70" t="s">
        <v>493</v>
      </c>
    </row>
    <row r="560" spans="1:18" x14ac:dyDescent="0.25">
      <c r="A560" s="70" t="s">
        <v>1198</v>
      </c>
      <c r="B560" s="70" t="s">
        <v>1199</v>
      </c>
      <c r="C560" s="70">
        <v>3</v>
      </c>
      <c r="D560" s="70">
        <v>555</v>
      </c>
      <c r="E560" s="70">
        <v>50</v>
      </c>
      <c r="F560" s="70">
        <v>50</v>
      </c>
      <c r="G560" s="70">
        <v>0</v>
      </c>
      <c r="H560" s="70">
        <v>0</v>
      </c>
      <c r="I560" s="70">
        <v>0</v>
      </c>
      <c r="J560" s="70">
        <v>300</v>
      </c>
      <c r="K560" s="70">
        <v>50</v>
      </c>
      <c r="L560" s="70">
        <v>0</v>
      </c>
      <c r="M560" t="str">
        <f t="shared" si="8"/>
        <v>מונטז'ר</v>
      </c>
      <c r="N560" s="70" t="s">
        <v>100</v>
      </c>
      <c r="R560" s="70" t="s">
        <v>454</v>
      </c>
    </row>
    <row r="561" spans="1:18" x14ac:dyDescent="0.25">
      <c r="A561" s="70" t="s">
        <v>1085</v>
      </c>
      <c r="B561" s="70" t="s">
        <v>1086</v>
      </c>
      <c r="C561" s="70">
        <v>7</v>
      </c>
      <c r="D561" s="70">
        <v>556</v>
      </c>
      <c r="E561" s="70">
        <v>300</v>
      </c>
      <c r="F561" s="70">
        <v>300</v>
      </c>
      <c r="G561" s="70">
        <v>0</v>
      </c>
      <c r="H561" s="70">
        <v>0</v>
      </c>
      <c r="I561" s="70">
        <v>0</v>
      </c>
      <c r="J561" s="70">
        <v>300</v>
      </c>
      <c r="K561" s="70">
        <v>0</v>
      </c>
      <c r="L561" s="70">
        <v>0</v>
      </c>
      <c r="M561" t="str">
        <f t="shared" si="8"/>
        <v>מוסיקאי- אומן</v>
      </c>
      <c r="N561" s="70" t="s">
        <v>100</v>
      </c>
      <c r="R561" s="70" t="s">
        <v>614</v>
      </c>
    </row>
    <row r="562" spans="1:18" x14ac:dyDescent="0.25">
      <c r="A562" s="70" t="s">
        <v>2090</v>
      </c>
      <c r="B562" s="70" t="s">
        <v>2091</v>
      </c>
      <c r="C562" s="70">
        <v>1</v>
      </c>
      <c r="D562" s="70">
        <v>557</v>
      </c>
      <c r="E562" s="70">
        <v>0</v>
      </c>
      <c r="F562" s="70">
        <v>0</v>
      </c>
      <c r="G562" s="70">
        <v>0</v>
      </c>
      <c r="H562" s="70">
        <v>0</v>
      </c>
      <c r="I562" s="70">
        <v>0</v>
      </c>
      <c r="J562" s="70">
        <v>300</v>
      </c>
      <c r="K562" s="70">
        <v>0</v>
      </c>
      <c r="L562" s="70">
        <v>0</v>
      </c>
      <c r="M562" t="str">
        <f t="shared" si="8"/>
        <v>מוציא לאור (מו"ל)</v>
      </c>
      <c r="N562" s="70" t="s">
        <v>100</v>
      </c>
      <c r="R562" s="70" t="s">
        <v>613</v>
      </c>
    </row>
    <row r="563" spans="1:18" x14ac:dyDescent="0.25">
      <c r="A563" s="70" t="s">
        <v>2018</v>
      </c>
      <c r="B563" s="70" t="s">
        <v>2019</v>
      </c>
      <c r="C563" s="70">
        <v>1</v>
      </c>
      <c r="D563" s="70">
        <v>558</v>
      </c>
      <c r="E563" s="70">
        <v>50</v>
      </c>
      <c r="F563" s="70">
        <v>50</v>
      </c>
      <c r="G563" s="70">
        <v>0</v>
      </c>
      <c r="H563" s="70">
        <v>0</v>
      </c>
      <c r="I563" s="70">
        <v>0</v>
      </c>
      <c r="J563" s="70">
        <v>0</v>
      </c>
      <c r="K563" s="70">
        <v>0</v>
      </c>
      <c r="L563" s="70">
        <v>0</v>
      </c>
      <c r="M563" t="str">
        <f t="shared" si="8"/>
        <v>מורה</v>
      </c>
      <c r="N563" s="70" t="s">
        <v>100</v>
      </c>
      <c r="R563" s="70" t="s">
        <v>173</v>
      </c>
    </row>
    <row r="564" spans="1:18" x14ac:dyDescent="0.25">
      <c r="A564" s="70" t="s">
        <v>882</v>
      </c>
      <c r="B564" s="70" t="s">
        <v>883</v>
      </c>
      <c r="C564" s="70">
        <v>1</v>
      </c>
      <c r="D564" s="70">
        <v>559</v>
      </c>
      <c r="E564" s="70">
        <v>50</v>
      </c>
      <c r="F564" s="70">
        <v>50</v>
      </c>
      <c r="G564" s="70">
        <v>0</v>
      </c>
      <c r="H564" s="70">
        <v>0</v>
      </c>
      <c r="I564" s="70">
        <v>0</v>
      </c>
      <c r="J564" s="70">
        <v>0</v>
      </c>
      <c r="K564" s="70">
        <v>0</v>
      </c>
      <c r="L564" s="70">
        <v>0</v>
      </c>
      <c r="M564" t="str">
        <f t="shared" si="8"/>
        <v>מורה (בבי"ס)</v>
      </c>
      <c r="N564" s="70" t="s">
        <v>100</v>
      </c>
      <c r="R564" s="70" t="s">
        <v>964</v>
      </c>
    </row>
    <row r="565" spans="1:18" x14ac:dyDescent="0.25">
      <c r="A565" s="70">
        <v>1621</v>
      </c>
      <c r="B565" s="70" t="s">
        <v>334</v>
      </c>
      <c r="C565" s="70">
        <v>3</v>
      </c>
      <c r="D565" s="70">
        <v>560</v>
      </c>
      <c r="E565" s="70">
        <v>50</v>
      </c>
      <c r="F565" s="70">
        <v>50</v>
      </c>
      <c r="G565" s="70">
        <v>0</v>
      </c>
      <c r="H565" s="70">
        <v>0</v>
      </c>
      <c r="I565" s="70">
        <v>0</v>
      </c>
      <c r="J565" s="70">
        <v>300</v>
      </c>
      <c r="K565" s="70">
        <v>50</v>
      </c>
      <c r="L565" s="70">
        <v>0</v>
      </c>
      <c r="M565" t="str">
        <f t="shared" si="8"/>
        <v>מורה דרך ומדריך למיומנות חיים</v>
      </c>
      <c r="N565" s="70" t="s">
        <v>100</v>
      </c>
      <c r="R565" s="70" t="s">
        <v>1347</v>
      </c>
    </row>
    <row r="566" spans="1:18" x14ac:dyDescent="0.25">
      <c r="A566" s="70" t="s">
        <v>910</v>
      </c>
      <c r="B566" s="70" t="s">
        <v>911</v>
      </c>
      <c r="C566" s="70">
        <v>3</v>
      </c>
      <c r="D566" s="70">
        <v>561</v>
      </c>
      <c r="E566" s="70">
        <v>100</v>
      </c>
      <c r="F566" s="70">
        <v>100</v>
      </c>
      <c r="G566" s="70">
        <v>0</v>
      </c>
      <c r="H566" s="70">
        <v>100</v>
      </c>
      <c r="I566" s="70">
        <v>0</v>
      </c>
      <c r="J566" s="70">
        <v>300</v>
      </c>
      <c r="K566" s="70">
        <v>100</v>
      </c>
      <c r="L566" s="70">
        <v>0</v>
      </c>
      <c r="M566" t="str">
        <f t="shared" si="8"/>
        <v>מורה התעמלות</v>
      </c>
      <c r="N566" s="70" t="s">
        <v>100</v>
      </c>
      <c r="R566" s="70" t="s">
        <v>1233</v>
      </c>
    </row>
    <row r="567" spans="1:18" x14ac:dyDescent="0.25">
      <c r="A567" s="70" t="s">
        <v>1378</v>
      </c>
      <c r="B567" s="70" t="s">
        <v>1379</v>
      </c>
      <c r="C567" s="70">
        <v>3</v>
      </c>
      <c r="D567" s="70">
        <v>562</v>
      </c>
      <c r="E567" s="70">
        <v>100</v>
      </c>
      <c r="F567" s="70">
        <v>100</v>
      </c>
      <c r="G567" s="70">
        <v>0</v>
      </c>
      <c r="H567" s="70">
        <v>0</v>
      </c>
      <c r="I567" s="70">
        <v>0</v>
      </c>
      <c r="J567" s="70">
        <v>300</v>
      </c>
      <c r="K567" s="70">
        <v>0</v>
      </c>
      <c r="L567" s="70">
        <v>0</v>
      </c>
      <c r="M567" t="str">
        <f t="shared" si="8"/>
        <v>מורה לאומנות</v>
      </c>
      <c r="N567" s="70" t="s">
        <v>100</v>
      </c>
      <c r="R567" s="70" t="s">
        <v>1875</v>
      </c>
    </row>
    <row r="568" spans="1:18" x14ac:dyDescent="0.25">
      <c r="A568" s="70">
        <v>2640</v>
      </c>
      <c r="B568" s="70" t="s">
        <v>639</v>
      </c>
      <c r="C568" s="70">
        <v>1</v>
      </c>
      <c r="D568" s="70">
        <v>563</v>
      </c>
      <c r="E568" s="70">
        <v>50</v>
      </c>
      <c r="F568" s="70">
        <v>50</v>
      </c>
      <c r="G568" s="70">
        <v>0</v>
      </c>
      <c r="H568" s="70">
        <v>0</v>
      </c>
      <c r="I568" s="70">
        <v>0</v>
      </c>
      <c r="J568" s="70">
        <v>300</v>
      </c>
      <c r="K568" s="70">
        <v>50</v>
      </c>
      <c r="L568" s="70">
        <v>0</v>
      </c>
      <c r="M568" t="str">
        <f t="shared" si="8"/>
        <v>מורה לחינוך גופני בבית ספר</v>
      </c>
      <c r="N568" s="70" t="s">
        <v>100</v>
      </c>
      <c r="R568" s="70" t="s">
        <v>499</v>
      </c>
    </row>
    <row r="569" spans="1:18" x14ac:dyDescent="0.25">
      <c r="A569" s="70">
        <v>2410</v>
      </c>
      <c r="B569" s="70" t="s">
        <v>420</v>
      </c>
      <c r="C569" s="70">
        <v>1</v>
      </c>
      <c r="D569" s="70">
        <v>564</v>
      </c>
      <c r="E569" s="70">
        <v>0</v>
      </c>
      <c r="F569" s="70">
        <v>0</v>
      </c>
      <c r="G569" s="70">
        <v>0</v>
      </c>
      <c r="H569" s="70">
        <v>0</v>
      </c>
      <c r="I569" s="70">
        <v>0</v>
      </c>
      <c r="J569" s="70">
        <v>300</v>
      </c>
      <c r="K569" s="70">
        <v>0</v>
      </c>
      <c r="L569" s="70">
        <v>0</v>
      </c>
      <c r="M569" t="str">
        <f t="shared" si="8"/>
        <v>מורה לחינוך מיוחד</v>
      </c>
      <c r="N569" s="70" t="s">
        <v>100</v>
      </c>
      <c r="R569" s="70" t="s">
        <v>669</v>
      </c>
    </row>
    <row r="570" spans="1:18" x14ac:dyDescent="0.25">
      <c r="A570" s="70">
        <v>2416</v>
      </c>
      <c r="B570" s="70" t="s">
        <v>424</v>
      </c>
      <c r="C570" s="70">
        <v>2</v>
      </c>
      <c r="D570" s="70">
        <v>565</v>
      </c>
      <c r="E570" s="70">
        <v>0</v>
      </c>
      <c r="F570" s="70">
        <v>0</v>
      </c>
      <c r="G570" s="70">
        <v>0</v>
      </c>
      <c r="H570" s="70">
        <v>0</v>
      </c>
      <c r="I570" s="70">
        <v>0</v>
      </c>
      <c r="J570" s="70">
        <v>300</v>
      </c>
      <c r="K570" s="70">
        <v>0</v>
      </c>
      <c r="L570" s="70">
        <v>0</v>
      </c>
      <c r="M570" t="str">
        <f t="shared" si="8"/>
        <v>מורה למוסיקה</v>
      </c>
      <c r="N570" s="70" t="s">
        <v>100</v>
      </c>
      <c r="R570" s="70" t="s">
        <v>978</v>
      </c>
    </row>
    <row r="571" spans="1:18" x14ac:dyDescent="0.25">
      <c r="A571" s="70" t="s">
        <v>1374</v>
      </c>
      <c r="B571" s="70" t="s">
        <v>1375</v>
      </c>
      <c r="C571" s="70">
        <v>3</v>
      </c>
      <c r="D571" s="70">
        <v>566</v>
      </c>
      <c r="E571" s="70">
        <v>100</v>
      </c>
      <c r="F571" s="70">
        <v>100</v>
      </c>
      <c r="G571" s="70">
        <v>0</v>
      </c>
      <c r="H571" s="70">
        <v>100</v>
      </c>
      <c r="I571" s="70">
        <v>0</v>
      </c>
      <c r="J571" s="70">
        <v>300</v>
      </c>
      <c r="K571" s="70">
        <v>100</v>
      </c>
      <c r="L571" s="70">
        <v>0</v>
      </c>
      <c r="M571" t="str">
        <f t="shared" si="8"/>
        <v>מורה למחול</v>
      </c>
      <c r="N571" s="70" t="s">
        <v>100</v>
      </c>
      <c r="R571" s="70" t="s">
        <v>209</v>
      </c>
    </row>
    <row r="572" spans="1:18" x14ac:dyDescent="0.25">
      <c r="A572" s="70">
        <v>2759</v>
      </c>
      <c r="B572" s="70" t="s">
        <v>2362</v>
      </c>
      <c r="C572" s="70">
        <v>3</v>
      </c>
      <c r="D572" s="70">
        <v>567</v>
      </c>
      <c r="E572" s="70">
        <v>50</v>
      </c>
      <c r="F572" s="70">
        <v>50</v>
      </c>
      <c r="G572" s="70">
        <v>0</v>
      </c>
      <c r="H572" s="70">
        <v>50</v>
      </c>
      <c r="I572" s="70">
        <v>0</v>
      </c>
      <c r="J572" s="70">
        <v>300</v>
      </c>
      <c r="K572" s="70">
        <v>50</v>
      </c>
      <c r="L572" s="70">
        <v>0</v>
      </c>
      <c r="M572" t="str">
        <f t="shared" si="8"/>
        <v>מורה למכונאות</v>
      </c>
      <c r="N572" s="70" t="s">
        <v>100</v>
      </c>
      <c r="R572" s="70" t="s">
        <v>362</v>
      </c>
    </row>
    <row r="573" spans="1:18" x14ac:dyDescent="0.25">
      <c r="A573" s="70" t="s">
        <v>2014</v>
      </c>
      <c r="B573" s="70" t="s">
        <v>2015</v>
      </c>
      <c r="C573" s="70">
        <v>2</v>
      </c>
      <c r="D573" s="70">
        <v>568</v>
      </c>
      <c r="E573" s="70">
        <v>0</v>
      </c>
      <c r="F573" s="70">
        <v>0</v>
      </c>
      <c r="G573" s="70">
        <v>0</v>
      </c>
      <c r="H573" s="70">
        <v>0</v>
      </c>
      <c r="I573" s="70">
        <v>0</v>
      </c>
      <c r="J573" s="70">
        <v>300</v>
      </c>
      <c r="K573" s="70">
        <v>0</v>
      </c>
      <c r="L573" s="70">
        <v>0</v>
      </c>
      <c r="M573" t="str">
        <f t="shared" si="8"/>
        <v>מורה למלאכה</v>
      </c>
      <c r="N573" s="70" t="s">
        <v>100</v>
      </c>
      <c r="R573" s="70" t="s">
        <v>523</v>
      </c>
    </row>
    <row r="574" spans="1:18" x14ac:dyDescent="0.25">
      <c r="A574" s="70">
        <v>1152</v>
      </c>
      <c r="B574" s="70" t="s">
        <v>232</v>
      </c>
      <c r="C574" s="70">
        <v>3</v>
      </c>
      <c r="D574" s="70">
        <v>569</v>
      </c>
      <c r="E574" s="70">
        <v>100</v>
      </c>
      <c r="F574" s="70">
        <v>100</v>
      </c>
      <c r="G574" s="70">
        <v>0</v>
      </c>
      <c r="H574" s="70">
        <v>100</v>
      </c>
      <c r="I574" s="70">
        <v>0</v>
      </c>
      <c r="J574" s="70">
        <v>300</v>
      </c>
      <c r="K574" s="70">
        <v>100</v>
      </c>
      <c r="L574" s="70">
        <v>0</v>
      </c>
      <c r="M574" t="str">
        <f t="shared" si="8"/>
        <v>מורה לפלדנקרייז</v>
      </c>
      <c r="N574" s="70" t="s">
        <v>100</v>
      </c>
      <c r="R574" s="70" t="s">
        <v>1136</v>
      </c>
    </row>
    <row r="575" spans="1:18" x14ac:dyDescent="0.25">
      <c r="A575" s="70">
        <v>1061</v>
      </c>
      <c r="B575" s="70" t="s">
        <v>164</v>
      </c>
      <c r="C575" s="70">
        <v>2</v>
      </c>
      <c r="D575" s="70">
        <v>570</v>
      </c>
      <c r="E575" s="70">
        <v>0</v>
      </c>
      <c r="F575" s="70">
        <v>0</v>
      </c>
      <c r="G575" s="70">
        <v>0</v>
      </c>
      <c r="H575" s="70">
        <v>0</v>
      </c>
      <c r="I575" s="70">
        <v>0</v>
      </c>
      <c r="J575" s="70">
        <v>300</v>
      </c>
      <c r="K575" s="70">
        <v>0</v>
      </c>
      <c r="L575" s="70">
        <v>0</v>
      </c>
      <c r="M575" t="str">
        <f t="shared" si="8"/>
        <v>מורה לריתמיקה</v>
      </c>
      <c r="N575" s="70" t="s">
        <v>100</v>
      </c>
      <c r="R575" s="70" t="s">
        <v>921</v>
      </c>
    </row>
    <row r="576" spans="1:18" x14ac:dyDescent="0.25">
      <c r="A576" s="70">
        <v>1160</v>
      </c>
      <c r="B576" s="70" t="s">
        <v>239</v>
      </c>
      <c r="C576" s="70">
        <v>2</v>
      </c>
      <c r="D576" s="70">
        <v>571</v>
      </c>
      <c r="E576" s="70">
        <v>50</v>
      </c>
      <c r="F576" s="70">
        <v>50</v>
      </c>
      <c r="G576" s="70">
        <v>0</v>
      </c>
      <c r="H576" s="70">
        <v>100</v>
      </c>
      <c r="I576" s="70">
        <v>0</v>
      </c>
      <c r="J576" s="70">
        <v>300</v>
      </c>
      <c r="K576" s="70">
        <v>50</v>
      </c>
      <c r="L576" s="70">
        <v>0</v>
      </c>
      <c r="M576" t="str">
        <f t="shared" si="8"/>
        <v>מורה לשל"ח</v>
      </c>
      <c r="N576" s="70" t="s">
        <v>100</v>
      </c>
      <c r="R576" s="70" t="s">
        <v>576</v>
      </c>
    </row>
    <row r="577" spans="1:18" x14ac:dyDescent="0.25">
      <c r="A577" s="70" t="s">
        <v>1452</v>
      </c>
      <c r="B577" s="70" t="s">
        <v>1453</v>
      </c>
      <c r="C577" s="70">
        <v>2</v>
      </c>
      <c r="D577" s="70">
        <v>572</v>
      </c>
      <c r="E577" s="70">
        <v>0</v>
      </c>
      <c r="F577" s="70">
        <v>0</v>
      </c>
      <c r="G577" s="70">
        <v>0</v>
      </c>
      <c r="H577" s="70">
        <v>0</v>
      </c>
      <c r="I577" s="70">
        <v>0</v>
      </c>
      <c r="J577" s="70">
        <v>300</v>
      </c>
      <c r="K577" s="70">
        <v>0</v>
      </c>
      <c r="L577" s="70">
        <v>0</v>
      </c>
      <c r="M577" t="str">
        <f t="shared" si="8"/>
        <v>מורה לתאטרון</v>
      </c>
      <c r="N577" s="70" t="s">
        <v>100</v>
      </c>
      <c r="R577" s="70" t="s">
        <v>276</v>
      </c>
    </row>
    <row r="578" spans="1:18" x14ac:dyDescent="0.25">
      <c r="A578" s="70" t="s">
        <v>1129</v>
      </c>
      <c r="B578" s="70" t="s">
        <v>1130</v>
      </c>
      <c r="C578" s="70">
        <v>3</v>
      </c>
      <c r="D578" s="70">
        <v>573</v>
      </c>
      <c r="E578" s="70">
        <v>100</v>
      </c>
      <c r="F578" s="70">
        <v>100</v>
      </c>
      <c r="G578" s="70">
        <v>0</v>
      </c>
      <c r="H578" s="70">
        <v>100</v>
      </c>
      <c r="I578" s="70">
        <v>100</v>
      </c>
      <c r="J578" s="70">
        <v>300</v>
      </c>
      <c r="K578" s="70">
        <v>50</v>
      </c>
      <c r="L578" s="70">
        <v>0</v>
      </c>
      <c r="M578" t="str">
        <f t="shared" si="8"/>
        <v>מורה נהיגה</v>
      </c>
      <c r="N578" s="70" t="s">
        <v>100</v>
      </c>
      <c r="R578" s="70" t="s">
        <v>663</v>
      </c>
    </row>
    <row r="579" spans="1:18" x14ac:dyDescent="0.25">
      <c r="A579" s="70">
        <v>1240</v>
      </c>
      <c r="B579" s="70" t="s">
        <v>283</v>
      </c>
      <c r="C579" s="70">
        <v>3</v>
      </c>
      <c r="D579" s="70">
        <v>574</v>
      </c>
      <c r="E579" s="70">
        <v>150</v>
      </c>
      <c r="F579" s="70">
        <v>150</v>
      </c>
      <c r="G579" s="70">
        <v>0</v>
      </c>
      <c r="H579" s="70">
        <v>150</v>
      </c>
      <c r="I579" s="70">
        <v>0</v>
      </c>
      <c r="J579" s="70">
        <v>300</v>
      </c>
      <c r="K579" s="70">
        <v>150</v>
      </c>
      <c r="L579" s="70">
        <v>0</v>
      </c>
      <c r="M579" t="str">
        <f t="shared" si="8"/>
        <v>מורה נהיגה כלים כבדים</v>
      </c>
      <c r="N579" s="70" t="s">
        <v>100</v>
      </c>
      <c r="R579" s="70" t="s">
        <v>925</v>
      </c>
    </row>
    <row r="580" spans="1:18" x14ac:dyDescent="0.25">
      <c r="A580" s="70">
        <v>1076</v>
      </c>
      <c r="B580" s="70" t="s">
        <v>174</v>
      </c>
      <c r="C580" s="70">
        <v>3</v>
      </c>
      <c r="D580" s="70">
        <v>575</v>
      </c>
      <c r="E580" s="70">
        <v>100</v>
      </c>
      <c r="F580" s="70">
        <v>100</v>
      </c>
      <c r="G580" s="70">
        <v>0</v>
      </c>
      <c r="H580" s="70">
        <v>100</v>
      </c>
      <c r="I580" s="70">
        <v>0</v>
      </c>
      <c r="J580" s="70">
        <v>300</v>
      </c>
      <c r="K580" s="70">
        <v>100</v>
      </c>
      <c r="L580" s="70">
        <v>0</v>
      </c>
      <c r="M580" t="str">
        <f t="shared" si="8"/>
        <v>מורה נהיגה לאופנועים</v>
      </c>
      <c r="N580" s="70" t="s">
        <v>100</v>
      </c>
      <c r="R580" s="70" t="s">
        <v>927</v>
      </c>
    </row>
    <row r="581" spans="1:18" x14ac:dyDescent="0.25">
      <c r="A581" s="70">
        <v>1161</v>
      </c>
      <c r="B581" s="70" t="s">
        <v>240</v>
      </c>
      <c r="C581" s="70">
        <v>1</v>
      </c>
      <c r="D581" s="70">
        <v>576</v>
      </c>
      <c r="E581" s="70">
        <v>0</v>
      </c>
      <c r="F581" s="70">
        <v>0</v>
      </c>
      <c r="G581" s="70">
        <v>0</v>
      </c>
      <c r="H581" s="70">
        <v>0</v>
      </c>
      <c r="I581" s="70">
        <v>0</v>
      </c>
      <c r="J581" s="70">
        <v>300</v>
      </c>
      <c r="K581" s="70">
        <v>0</v>
      </c>
      <c r="L581" s="70">
        <v>0</v>
      </c>
      <c r="M581" t="str">
        <f t="shared" si="8"/>
        <v>מזכיר הממשלה</v>
      </c>
      <c r="N581" s="70" t="s">
        <v>100</v>
      </c>
      <c r="R581" s="70" t="s">
        <v>1952</v>
      </c>
    </row>
    <row r="582" spans="1:18" x14ac:dyDescent="0.25">
      <c r="A582" s="70" t="s">
        <v>101</v>
      </c>
      <c r="B582" s="70" t="s">
        <v>102</v>
      </c>
      <c r="C582" s="70">
        <v>1</v>
      </c>
      <c r="D582" s="70">
        <v>577</v>
      </c>
      <c r="E582" s="70">
        <v>0</v>
      </c>
      <c r="F582" s="70">
        <v>0</v>
      </c>
      <c r="G582" s="70">
        <v>0</v>
      </c>
      <c r="H582" s="70">
        <v>0</v>
      </c>
      <c r="I582" s="70">
        <v>0</v>
      </c>
      <c r="J582" s="70">
        <v>300</v>
      </c>
      <c r="K582" s="70">
        <v>0</v>
      </c>
      <c r="L582" s="70">
        <v>0</v>
      </c>
      <c r="M582" t="str">
        <f t="shared" si="8"/>
        <v>מזכיר/ה במשרד</v>
      </c>
      <c r="N582" s="70" t="s">
        <v>100</v>
      </c>
      <c r="R582" s="70" t="s">
        <v>1437</v>
      </c>
    </row>
    <row r="583" spans="1:18" x14ac:dyDescent="0.25">
      <c r="A583" s="70">
        <v>1177</v>
      </c>
      <c r="B583" s="70" t="s">
        <v>253</v>
      </c>
      <c r="C583" s="70">
        <v>1</v>
      </c>
      <c r="D583" s="70">
        <v>578</v>
      </c>
      <c r="E583" s="70">
        <v>0</v>
      </c>
      <c r="F583" s="70">
        <v>0</v>
      </c>
      <c r="G583" s="70">
        <v>0</v>
      </c>
      <c r="H583" s="70">
        <v>0</v>
      </c>
      <c r="I583" s="70">
        <v>0</v>
      </c>
      <c r="J583" s="70">
        <v>300</v>
      </c>
      <c r="K583" s="70">
        <v>0</v>
      </c>
      <c r="L583" s="70">
        <v>0</v>
      </c>
      <c r="M583" t="str">
        <f t="shared" ref="M583:M646" si="9">TRIM(B583)</f>
        <v>מזכיר/מזכירה</v>
      </c>
      <c r="N583" s="70" t="s">
        <v>100</v>
      </c>
      <c r="R583" s="70" t="s">
        <v>1138</v>
      </c>
    </row>
    <row r="584" spans="1:18" x14ac:dyDescent="0.25">
      <c r="A584" s="70" t="s">
        <v>1888</v>
      </c>
      <c r="B584" s="70" t="s">
        <v>1889</v>
      </c>
      <c r="C584" s="70">
        <v>1</v>
      </c>
      <c r="D584" s="70">
        <v>579</v>
      </c>
      <c r="E584" s="70">
        <v>0</v>
      </c>
      <c r="F584" s="70">
        <v>0</v>
      </c>
      <c r="G584" s="70">
        <v>0</v>
      </c>
      <c r="H584" s="70">
        <v>0</v>
      </c>
      <c r="I584" s="70">
        <v>0</v>
      </c>
      <c r="J584" s="70">
        <v>300</v>
      </c>
      <c r="K584" s="70">
        <v>0</v>
      </c>
      <c r="L584" s="70">
        <v>0</v>
      </c>
      <c r="M584" t="str">
        <f t="shared" si="9"/>
        <v>מזכיר/מזכירה רפואית</v>
      </c>
      <c r="N584" s="70" t="s">
        <v>100</v>
      </c>
      <c r="R584" s="70" t="s">
        <v>1215</v>
      </c>
    </row>
    <row r="585" spans="1:18" x14ac:dyDescent="0.25">
      <c r="A585" s="70" t="s">
        <v>1450</v>
      </c>
      <c r="B585" s="70" t="s">
        <v>1451</v>
      </c>
      <c r="C585" s="70">
        <v>3</v>
      </c>
      <c r="D585" s="70">
        <v>580</v>
      </c>
      <c r="E585" s="70">
        <v>50</v>
      </c>
      <c r="F585" s="70">
        <v>50</v>
      </c>
      <c r="G585" s="70">
        <v>0</v>
      </c>
      <c r="H585" s="70">
        <v>0</v>
      </c>
      <c r="I585" s="70">
        <v>0</v>
      </c>
      <c r="J585" s="70">
        <v>300</v>
      </c>
      <c r="K585" s="70">
        <v>50</v>
      </c>
      <c r="L585" s="70">
        <v>0</v>
      </c>
      <c r="M585" t="str">
        <f t="shared" si="9"/>
        <v>מזנונאי/מזנונאית</v>
      </c>
      <c r="N585" s="70" t="s">
        <v>100</v>
      </c>
      <c r="R585" s="70" t="s">
        <v>2069</v>
      </c>
    </row>
    <row r="586" spans="1:18" x14ac:dyDescent="0.25">
      <c r="A586" s="70">
        <v>2426</v>
      </c>
      <c r="B586" s="70" t="s">
        <v>434</v>
      </c>
      <c r="C586" s="70">
        <v>1</v>
      </c>
      <c r="D586" s="70">
        <v>581</v>
      </c>
      <c r="E586" s="70">
        <v>0</v>
      </c>
      <c r="F586" s="70">
        <v>0</v>
      </c>
      <c r="G586" s="70">
        <v>0</v>
      </c>
      <c r="H586" s="70">
        <v>0</v>
      </c>
      <c r="I586" s="70">
        <v>0</v>
      </c>
      <c r="J586" s="70">
        <v>300</v>
      </c>
      <c r="K586" s="70">
        <v>0</v>
      </c>
      <c r="L586" s="70">
        <v>0</v>
      </c>
      <c r="M586" t="str">
        <f t="shared" si="9"/>
        <v>מזרחן</v>
      </c>
      <c r="N586" s="70" t="s">
        <v>100</v>
      </c>
      <c r="R586" s="70" t="s">
        <v>1913</v>
      </c>
    </row>
    <row r="587" spans="1:18" x14ac:dyDescent="0.25">
      <c r="A587" s="70">
        <v>2562</v>
      </c>
      <c r="B587" s="70" t="s">
        <v>564</v>
      </c>
      <c r="C587" s="70">
        <v>3</v>
      </c>
      <c r="D587" s="70">
        <v>582</v>
      </c>
      <c r="E587" s="70">
        <v>100</v>
      </c>
      <c r="F587" s="70">
        <v>100</v>
      </c>
      <c r="G587" s="70">
        <v>0</v>
      </c>
      <c r="H587" s="70">
        <v>50</v>
      </c>
      <c r="I587" s="70">
        <v>0</v>
      </c>
      <c r="J587" s="70">
        <v>300</v>
      </c>
      <c r="K587" s="70">
        <v>0</v>
      </c>
      <c r="L587" s="70">
        <v>0</v>
      </c>
      <c r="M587" t="str">
        <f t="shared" si="9"/>
        <v>מזריעים</v>
      </c>
      <c r="N587" s="70" t="s">
        <v>100</v>
      </c>
      <c r="R587" s="70" t="s">
        <v>529</v>
      </c>
    </row>
    <row r="588" spans="1:18" x14ac:dyDescent="0.25">
      <c r="A588" s="70">
        <v>1156</v>
      </c>
      <c r="B588" s="70" t="s">
        <v>236</v>
      </c>
      <c r="C588" s="70">
        <v>3</v>
      </c>
      <c r="D588" s="70">
        <v>583</v>
      </c>
      <c r="E588" s="70">
        <v>100</v>
      </c>
      <c r="F588" s="70">
        <v>100</v>
      </c>
      <c r="G588" s="70">
        <v>0</v>
      </c>
      <c r="H588" s="70">
        <v>100</v>
      </c>
      <c r="I588" s="70">
        <v>0</v>
      </c>
      <c r="J588" s="70">
        <v>300</v>
      </c>
      <c r="K588" s="70">
        <v>100</v>
      </c>
      <c r="L588" s="70">
        <v>0</v>
      </c>
      <c r="M588" t="str">
        <f t="shared" si="9"/>
        <v>מחדש מעליות</v>
      </c>
      <c r="N588" s="70" t="s">
        <v>100</v>
      </c>
      <c r="R588" s="70" t="s">
        <v>530</v>
      </c>
    </row>
    <row r="589" spans="1:18" x14ac:dyDescent="0.25">
      <c r="A589" s="70" t="s">
        <v>1224</v>
      </c>
      <c r="B589" s="70" t="s">
        <v>1225</v>
      </c>
      <c r="C589" s="70">
        <v>2</v>
      </c>
      <c r="D589" s="70">
        <v>584</v>
      </c>
      <c r="E589" s="70">
        <v>50</v>
      </c>
      <c r="F589" s="70">
        <v>50</v>
      </c>
      <c r="G589" s="70">
        <v>0</v>
      </c>
      <c r="H589" s="70">
        <v>0</v>
      </c>
      <c r="I589" s="70">
        <v>0</v>
      </c>
      <c r="J589" s="70">
        <v>300</v>
      </c>
      <c r="K589" s="70">
        <v>50</v>
      </c>
      <c r="L589" s="70">
        <v>0</v>
      </c>
      <c r="M589" t="str">
        <f t="shared" si="9"/>
        <v>מחווט אלקטרוניקה</v>
      </c>
      <c r="N589" s="70" t="s">
        <v>100</v>
      </c>
      <c r="R589" s="70" t="s">
        <v>204</v>
      </c>
    </row>
    <row r="590" spans="1:18" x14ac:dyDescent="0.25">
      <c r="A590" s="70" t="s">
        <v>1646</v>
      </c>
      <c r="B590" s="70" t="s">
        <v>1647</v>
      </c>
      <c r="C590" s="70">
        <v>2</v>
      </c>
      <c r="D590" s="70">
        <v>585</v>
      </c>
      <c r="E590" s="70">
        <v>0</v>
      </c>
      <c r="F590" s="70">
        <v>0</v>
      </c>
      <c r="G590" s="70">
        <v>0</v>
      </c>
      <c r="H590" s="70">
        <v>0</v>
      </c>
      <c r="I590" s="70">
        <v>0</v>
      </c>
      <c r="J590" s="70">
        <v>300</v>
      </c>
      <c r="K590" s="70">
        <v>0</v>
      </c>
      <c r="L590" s="70">
        <v>0</v>
      </c>
      <c r="M590" t="str">
        <f t="shared" si="9"/>
        <v>מחזאי/ת</v>
      </c>
      <c r="N590" s="70" t="s">
        <v>100</v>
      </c>
      <c r="R590" s="70" t="s">
        <v>691</v>
      </c>
    </row>
    <row r="591" spans="1:18" x14ac:dyDescent="0.25">
      <c r="A591" s="70">
        <v>2004</v>
      </c>
      <c r="B591" s="70" t="s">
        <v>396</v>
      </c>
      <c r="C591" s="70">
        <v>1</v>
      </c>
      <c r="D591" s="70">
        <v>586</v>
      </c>
      <c r="E591" s="70">
        <v>100</v>
      </c>
      <c r="F591" s="70">
        <v>100</v>
      </c>
      <c r="G591" s="70">
        <v>0</v>
      </c>
      <c r="H591" s="70">
        <v>0</v>
      </c>
      <c r="I591" s="70">
        <v>0</v>
      </c>
      <c r="J591" s="70">
        <v>300</v>
      </c>
      <c r="K591" s="70">
        <v>0</v>
      </c>
      <c r="L591" s="70">
        <v>0</v>
      </c>
      <c r="M591" t="str">
        <f t="shared" si="9"/>
        <v>מחלק - תנובה</v>
      </c>
      <c r="N591" s="70" t="s">
        <v>100</v>
      </c>
      <c r="R591" s="70" t="s">
        <v>946</v>
      </c>
    </row>
    <row r="592" spans="1:18" x14ac:dyDescent="0.25">
      <c r="A592" s="70" t="s">
        <v>2128</v>
      </c>
      <c r="B592" s="70" t="s">
        <v>2129</v>
      </c>
      <c r="C592" s="70">
        <v>3</v>
      </c>
      <c r="D592" s="70">
        <v>587</v>
      </c>
      <c r="E592" s="70">
        <v>100</v>
      </c>
      <c r="F592" s="70">
        <v>100</v>
      </c>
      <c r="G592" s="70">
        <v>0</v>
      </c>
      <c r="H592" s="70">
        <v>100</v>
      </c>
      <c r="I592" s="70">
        <v>100</v>
      </c>
      <c r="J592" s="70">
        <v>300</v>
      </c>
      <c r="K592" s="70">
        <v>100</v>
      </c>
      <c r="L592" s="70">
        <v>0</v>
      </c>
      <c r="M592" t="str">
        <f t="shared" si="9"/>
        <v>מחלק גז</v>
      </c>
      <c r="N592" s="70" t="s">
        <v>100</v>
      </c>
      <c r="R592" s="70" t="s">
        <v>670</v>
      </c>
    </row>
    <row r="593" spans="1:18" x14ac:dyDescent="0.25">
      <c r="A593" s="70">
        <v>1192</v>
      </c>
      <c r="B593" s="70" t="s">
        <v>263</v>
      </c>
      <c r="C593" s="70">
        <v>3</v>
      </c>
      <c r="D593" s="70">
        <v>588</v>
      </c>
      <c r="E593" s="70">
        <v>100</v>
      </c>
      <c r="F593" s="70">
        <v>100</v>
      </c>
      <c r="G593" s="70">
        <v>0</v>
      </c>
      <c r="H593" s="70">
        <v>100</v>
      </c>
      <c r="I593" s="70">
        <v>0</v>
      </c>
      <c r="J593" s="70">
        <v>300</v>
      </c>
      <c r="K593" s="70">
        <v>50</v>
      </c>
      <c r="L593" s="70">
        <v>0</v>
      </c>
      <c r="M593" t="str">
        <f t="shared" si="9"/>
        <v>מחלק דואר לבנק (עם רכב)</v>
      </c>
      <c r="N593" s="70" t="s">
        <v>100</v>
      </c>
      <c r="R593" s="70" t="s">
        <v>2193</v>
      </c>
    </row>
    <row r="594" spans="1:18" x14ac:dyDescent="0.25">
      <c r="A594" s="70" t="s">
        <v>2154</v>
      </c>
      <c r="B594" s="70" t="s">
        <v>2155</v>
      </c>
      <c r="C594" s="70">
        <v>3</v>
      </c>
      <c r="D594" s="70">
        <v>589</v>
      </c>
      <c r="E594" s="70">
        <v>100</v>
      </c>
      <c r="F594" s="70">
        <v>100</v>
      </c>
      <c r="G594" s="70">
        <v>0</v>
      </c>
      <c r="H594" s="70">
        <v>100</v>
      </c>
      <c r="I594" s="70">
        <v>100</v>
      </c>
      <c r="J594" s="70">
        <v>300</v>
      </c>
      <c r="K594" s="70">
        <v>100</v>
      </c>
      <c r="L594" s="70">
        <v>0</v>
      </c>
      <c r="M594" t="str">
        <f t="shared" si="9"/>
        <v>מחלק מוצרי מזון</v>
      </c>
      <c r="N594" s="70" t="s">
        <v>100</v>
      </c>
      <c r="R594" s="70" t="s">
        <v>343</v>
      </c>
    </row>
    <row r="595" spans="1:18" x14ac:dyDescent="0.25">
      <c r="A595" s="70" t="s">
        <v>1133</v>
      </c>
      <c r="B595" s="70" t="s">
        <v>1134</v>
      </c>
      <c r="C595" s="70">
        <v>3</v>
      </c>
      <c r="D595" s="70">
        <v>590</v>
      </c>
      <c r="E595" s="70">
        <v>100</v>
      </c>
      <c r="F595" s="70">
        <v>100</v>
      </c>
      <c r="G595" s="70">
        <v>0</v>
      </c>
      <c r="H595" s="70">
        <v>100</v>
      </c>
      <c r="I595" s="70">
        <v>0</v>
      </c>
      <c r="J595" s="70">
        <v>300</v>
      </c>
      <c r="K595" s="70">
        <v>100</v>
      </c>
      <c r="L595" s="70">
        <v>0</v>
      </c>
      <c r="M595" t="str">
        <f t="shared" si="9"/>
        <v>מחלק משקאות</v>
      </c>
      <c r="N595" s="70" t="s">
        <v>100</v>
      </c>
      <c r="R595" s="70" t="s">
        <v>1012</v>
      </c>
    </row>
    <row r="596" spans="1:18" x14ac:dyDescent="0.25">
      <c r="A596" s="70" t="s">
        <v>914</v>
      </c>
      <c r="B596" s="70" t="s">
        <v>915</v>
      </c>
      <c r="C596" s="70">
        <v>3</v>
      </c>
      <c r="D596" s="70">
        <v>591</v>
      </c>
      <c r="E596" s="70">
        <v>100</v>
      </c>
      <c r="F596" s="70">
        <v>100</v>
      </c>
      <c r="G596" s="70">
        <v>0</v>
      </c>
      <c r="H596" s="70">
        <v>100</v>
      </c>
      <c r="I596" s="70">
        <v>0</v>
      </c>
      <c r="J596" s="70">
        <v>300</v>
      </c>
      <c r="K596" s="70">
        <v>100</v>
      </c>
      <c r="L596" s="70">
        <v>0</v>
      </c>
      <c r="M596" t="str">
        <f t="shared" si="9"/>
        <v>מחסנאי</v>
      </c>
      <c r="N596" s="70" t="s">
        <v>100</v>
      </c>
      <c r="R596" s="70" t="s">
        <v>600</v>
      </c>
    </row>
    <row r="597" spans="1:18" x14ac:dyDescent="0.25">
      <c r="A597" s="70" t="s">
        <v>1880</v>
      </c>
      <c r="B597" s="70" t="s">
        <v>1881</v>
      </c>
      <c r="C597" s="70">
        <v>3</v>
      </c>
      <c r="D597" s="70">
        <v>592</v>
      </c>
      <c r="E597" s="70">
        <v>150</v>
      </c>
      <c r="F597" s="70">
        <v>150</v>
      </c>
      <c r="G597" s="70">
        <v>0</v>
      </c>
      <c r="H597" s="70">
        <v>100</v>
      </c>
      <c r="I597" s="70">
        <v>0</v>
      </c>
      <c r="J597" s="70">
        <v>300</v>
      </c>
      <c r="K597" s="70">
        <v>150</v>
      </c>
      <c r="L597" s="70">
        <v>0</v>
      </c>
      <c r="M597" t="str">
        <f t="shared" si="9"/>
        <v>מחשל מתכות</v>
      </c>
      <c r="N597" s="70" t="s">
        <v>100</v>
      </c>
      <c r="R597" s="70" t="s">
        <v>1557</v>
      </c>
    </row>
    <row r="598" spans="1:18" x14ac:dyDescent="0.25">
      <c r="A598" s="70" t="s">
        <v>1504</v>
      </c>
      <c r="B598" s="70" t="s">
        <v>1505</v>
      </c>
      <c r="C598" s="70">
        <v>1</v>
      </c>
      <c r="D598" s="70">
        <v>593</v>
      </c>
      <c r="E598" s="70">
        <v>0</v>
      </c>
      <c r="F598" s="70">
        <v>0</v>
      </c>
      <c r="G598" s="70">
        <v>0</v>
      </c>
      <c r="H598" s="70">
        <v>0</v>
      </c>
      <c r="I598" s="70">
        <v>0</v>
      </c>
      <c r="J598" s="70">
        <v>300</v>
      </c>
      <c r="K598" s="70">
        <v>0</v>
      </c>
      <c r="L598" s="70">
        <v>0</v>
      </c>
      <c r="M598" t="str">
        <f t="shared" si="9"/>
        <v>מטאורולוג</v>
      </c>
      <c r="N598" s="70" t="s">
        <v>100</v>
      </c>
      <c r="R598" s="70" t="s">
        <v>1625</v>
      </c>
    </row>
    <row r="599" spans="1:18" x14ac:dyDescent="0.25">
      <c r="A599" s="70">
        <v>2489</v>
      </c>
      <c r="B599" s="70" t="s">
        <v>493</v>
      </c>
      <c r="C599" s="70">
        <v>1</v>
      </c>
      <c r="D599" s="70">
        <v>594</v>
      </c>
      <c r="E599" s="70">
        <v>0</v>
      </c>
      <c r="F599" s="70">
        <v>0</v>
      </c>
      <c r="G599" s="70">
        <v>0</v>
      </c>
      <c r="H599" s="70">
        <v>0</v>
      </c>
      <c r="I599" s="70">
        <v>0</v>
      </c>
      <c r="J599" s="70">
        <v>300</v>
      </c>
      <c r="K599" s="70">
        <v>0</v>
      </c>
      <c r="L599" s="70">
        <v>0</v>
      </c>
      <c r="M599" t="str">
        <f t="shared" si="9"/>
        <v>מטיס מלט"ים</v>
      </c>
      <c r="N599" s="70" t="s">
        <v>100</v>
      </c>
      <c r="R599" s="70" t="s">
        <v>1132</v>
      </c>
    </row>
    <row r="600" spans="1:18" x14ac:dyDescent="0.25">
      <c r="A600" s="70">
        <v>2446</v>
      </c>
      <c r="B600" s="70" t="s">
        <v>454</v>
      </c>
      <c r="C600" s="70">
        <v>3</v>
      </c>
      <c r="D600" s="70">
        <v>595</v>
      </c>
      <c r="E600" s="70">
        <v>0</v>
      </c>
      <c r="F600" s="70">
        <v>0</v>
      </c>
      <c r="G600" s="70">
        <v>0</v>
      </c>
      <c r="H600" s="70">
        <v>0</v>
      </c>
      <c r="I600" s="70">
        <v>0</v>
      </c>
      <c r="J600" s="70">
        <v>300</v>
      </c>
      <c r="K600" s="70">
        <v>0</v>
      </c>
      <c r="L600" s="70">
        <v>0</v>
      </c>
      <c r="M600" t="str">
        <f t="shared" si="9"/>
        <v>מטפל בביו פידבק</v>
      </c>
      <c r="N600" s="70" t="s">
        <v>100</v>
      </c>
      <c r="R600" s="70" t="s">
        <v>1429</v>
      </c>
    </row>
    <row r="601" spans="1:18" x14ac:dyDescent="0.25">
      <c r="A601" s="70">
        <v>2615</v>
      </c>
      <c r="B601" s="70" t="s">
        <v>614</v>
      </c>
      <c r="C601" s="70">
        <v>3</v>
      </c>
      <c r="D601" s="70">
        <v>596</v>
      </c>
      <c r="E601" s="70">
        <v>100</v>
      </c>
      <c r="F601" s="70">
        <v>100</v>
      </c>
      <c r="G601" s="70">
        <v>0</v>
      </c>
      <c r="H601" s="70">
        <v>100</v>
      </c>
      <c r="I601" s="70">
        <v>0</v>
      </c>
      <c r="J601" s="70">
        <v>300</v>
      </c>
      <c r="K601" s="70">
        <v>100</v>
      </c>
      <c r="L601" s="70">
        <v>0</v>
      </c>
      <c r="M601" t="str">
        <f t="shared" si="9"/>
        <v>מטפל בבעלי חיים/בית</v>
      </c>
      <c r="N601" s="70" t="s">
        <v>100</v>
      </c>
      <c r="R601" s="70" t="s">
        <v>317</v>
      </c>
    </row>
    <row r="602" spans="1:18" x14ac:dyDescent="0.25">
      <c r="A602" s="70">
        <v>2614</v>
      </c>
      <c r="B602" s="70" t="s">
        <v>613</v>
      </c>
      <c r="C602" s="70">
        <v>3</v>
      </c>
      <c r="D602" s="70">
        <v>597</v>
      </c>
      <c r="E602" s="70">
        <v>150</v>
      </c>
      <c r="F602" s="70">
        <v>150</v>
      </c>
      <c r="G602" s="70">
        <v>0</v>
      </c>
      <c r="H602" s="70">
        <v>100</v>
      </c>
      <c r="I602" s="70">
        <v>0</v>
      </c>
      <c r="J602" s="70">
        <v>300</v>
      </c>
      <c r="K602" s="70">
        <v>150</v>
      </c>
      <c r="L602" s="70">
        <v>0</v>
      </c>
      <c r="M602" t="str">
        <f t="shared" si="9"/>
        <v>מטפל בבעלי חיים/בר</v>
      </c>
      <c r="N602" s="70" t="s">
        <v>100</v>
      </c>
      <c r="R602" s="70" t="s">
        <v>425</v>
      </c>
    </row>
    <row r="603" spans="1:18" x14ac:dyDescent="0.25">
      <c r="A603" s="70">
        <v>1075</v>
      </c>
      <c r="B603" s="70" t="s">
        <v>173</v>
      </c>
      <c r="C603" s="70">
        <v>3</v>
      </c>
      <c r="D603" s="70">
        <v>598</v>
      </c>
      <c r="E603" s="70">
        <v>150</v>
      </c>
      <c r="F603" s="70">
        <v>150</v>
      </c>
      <c r="G603" s="70">
        <v>0</v>
      </c>
      <c r="H603" s="70">
        <v>100</v>
      </c>
      <c r="I603" s="70">
        <v>0</v>
      </c>
      <c r="J603" s="70">
        <v>300</v>
      </c>
      <c r="K603" s="70">
        <v>150</v>
      </c>
      <c r="L603" s="70">
        <v>0</v>
      </c>
      <c r="M603" t="str">
        <f t="shared" si="9"/>
        <v>מטפל בסוסים</v>
      </c>
      <c r="N603" s="70" t="s">
        <v>100</v>
      </c>
      <c r="R603" s="70" t="s">
        <v>1713</v>
      </c>
    </row>
    <row r="604" spans="1:18" x14ac:dyDescent="0.25">
      <c r="A604" s="70" t="s">
        <v>963</v>
      </c>
      <c r="B604" s="70" t="s">
        <v>964</v>
      </c>
      <c r="C604" s="70">
        <v>3</v>
      </c>
      <c r="D604" s="70">
        <v>599</v>
      </c>
      <c r="E604" s="70">
        <v>100</v>
      </c>
      <c r="F604" s="70">
        <v>100</v>
      </c>
      <c r="G604" s="70">
        <v>0</v>
      </c>
      <c r="H604" s="70">
        <v>100</v>
      </c>
      <c r="I604" s="70">
        <v>0</v>
      </c>
      <c r="J604" s="70">
        <v>300</v>
      </c>
      <c r="K604" s="70">
        <v>100</v>
      </c>
      <c r="L604" s="70">
        <v>0</v>
      </c>
      <c r="M604" t="str">
        <f t="shared" si="9"/>
        <v>מטפל בקשישים</v>
      </c>
      <c r="N604" s="70" t="s">
        <v>100</v>
      </c>
      <c r="R604" s="70" t="s">
        <v>292</v>
      </c>
    </row>
    <row r="605" spans="1:18" x14ac:dyDescent="0.25">
      <c r="A605" s="70" t="s">
        <v>1346</v>
      </c>
      <c r="B605" s="70" t="s">
        <v>1347</v>
      </c>
      <c r="C605" s="70">
        <v>7</v>
      </c>
      <c r="D605" s="70">
        <v>600</v>
      </c>
      <c r="E605" s="70">
        <v>300</v>
      </c>
      <c r="F605" s="70">
        <v>300</v>
      </c>
      <c r="G605" s="70">
        <v>300</v>
      </c>
      <c r="H605" s="70">
        <v>500</v>
      </c>
      <c r="I605" s="70">
        <v>300</v>
      </c>
      <c r="J605" s="70">
        <v>300</v>
      </c>
      <c r="K605" s="70">
        <v>300</v>
      </c>
      <c r="L605" s="70">
        <v>0</v>
      </c>
      <c r="M605" t="str">
        <f t="shared" si="9"/>
        <v>מטפל בשיאצו עם מקצוע נוסף</v>
      </c>
      <c r="N605" s="70" t="s">
        <v>100</v>
      </c>
      <c r="R605" s="70" t="s">
        <v>1110</v>
      </c>
    </row>
    <row r="606" spans="1:18" x14ac:dyDescent="0.25">
      <c r="A606" s="70" t="s">
        <v>1232</v>
      </c>
      <c r="B606" s="70" t="s">
        <v>1233</v>
      </c>
      <c r="C606" s="70">
        <v>3</v>
      </c>
      <c r="D606" s="70">
        <v>601</v>
      </c>
      <c r="E606" s="70">
        <v>50</v>
      </c>
      <c r="F606" s="70">
        <v>50</v>
      </c>
      <c r="G606" s="70">
        <v>0</v>
      </c>
      <c r="H606" s="70">
        <v>0</v>
      </c>
      <c r="I606" s="70">
        <v>0</v>
      </c>
      <c r="J606" s="70">
        <v>300</v>
      </c>
      <c r="K606" s="70">
        <v>50</v>
      </c>
      <c r="L606" s="70">
        <v>0</v>
      </c>
      <c r="M606" t="str">
        <f t="shared" si="9"/>
        <v>מטפל/מטפלת בחינוך המיוחד</v>
      </c>
      <c r="N606" s="70" t="s">
        <v>100</v>
      </c>
      <c r="R606" s="70" t="s">
        <v>1776</v>
      </c>
    </row>
    <row r="607" spans="1:18" x14ac:dyDescent="0.25">
      <c r="A607" s="70" t="s">
        <v>1874</v>
      </c>
      <c r="B607" s="70" t="s">
        <v>1875</v>
      </c>
      <c r="C607" s="70">
        <v>3</v>
      </c>
      <c r="D607" s="70">
        <v>602</v>
      </c>
      <c r="E607" s="70">
        <v>50</v>
      </c>
      <c r="F607" s="70">
        <v>50</v>
      </c>
      <c r="G607" s="70">
        <v>0</v>
      </c>
      <c r="H607" s="70">
        <v>0</v>
      </c>
      <c r="I607" s="70">
        <v>0</v>
      </c>
      <c r="J607" s="70">
        <v>300</v>
      </c>
      <c r="K607" s="70">
        <v>50</v>
      </c>
      <c r="L607" s="70">
        <v>0</v>
      </c>
      <c r="M607" t="str">
        <f t="shared" si="9"/>
        <v>מטפל/מטפלת בנכים</v>
      </c>
      <c r="N607" s="70" t="s">
        <v>100</v>
      </c>
      <c r="R607" s="70" t="s">
        <v>1583</v>
      </c>
    </row>
    <row r="608" spans="1:18" x14ac:dyDescent="0.25">
      <c r="A608" s="70">
        <v>2495</v>
      </c>
      <c r="B608" s="70" t="s">
        <v>499</v>
      </c>
      <c r="C608" s="70">
        <v>1</v>
      </c>
      <c r="D608" s="70">
        <v>603</v>
      </c>
      <c r="E608" s="70">
        <v>0</v>
      </c>
      <c r="F608" s="70">
        <v>0</v>
      </c>
      <c r="G608" s="70">
        <v>0</v>
      </c>
      <c r="H608" s="70">
        <v>0</v>
      </c>
      <c r="I608" s="70">
        <v>0</v>
      </c>
      <c r="J608" s="70">
        <v>300</v>
      </c>
      <c r="K608" s="70">
        <v>0</v>
      </c>
      <c r="L608" s="70">
        <v>0</v>
      </c>
      <c r="M608" t="str">
        <f t="shared" si="9"/>
        <v>מטפלת באומנות</v>
      </c>
      <c r="N608" s="70" t="s">
        <v>100</v>
      </c>
      <c r="R608" s="70" t="s">
        <v>467</v>
      </c>
    </row>
    <row r="609" spans="1:18" x14ac:dyDescent="0.25">
      <c r="A609" s="70">
        <v>2671</v>
      </c>
      <c r="B609" s="70" t="s">
        <v>669</v>
      </c>
      <c r="C609" s="70">
        <v>3</v>
      </c>
      <c r="D609" s="70">
        <v>604</v>
      </c>
      <c r="E609" s="70">
        <v>100</v>
      </c>
      <c r="F609" s="70">
        <v>100</v>
      </c>
      <c r="G609" s="70">
        <v>0</v>
      </c>
      <c r="H609" s="70">
        <v>100</v>
      </c>
      <c r="I609" s="70">
        <v>0</v>
      </c>
      <c r="J609" s="70">
        <v>300</v>
      </c>
      <c r="K609" s="70">
        <v>100</v>
      </c>
      <c r="L609" s="70">
        <v>0</v>
      </c>
      <c r="M609" t="str">
        <f t="shared" si="9"/>
        <v>מטפלת באמצעות בע"ח</v>
      </c>
      <c r="N609" s="70" t="s">
        <v>100</v>
      </c>
      <c r="R609" s="70" t="s">
        <v>308</v>
      </c>
    </row>
    <row r="610" spans="1:18" x14ac:dyDescent="0.25">
      <c r="A610" s="70" t="s">
        <v>977</v>
      </c>
      <c r="B610" s="70" t="s">
        <v>978</v>
      </c>
      <c r="C610" s="70">
        <v>3</v>
      </c>
      <c r="D610" s="70">
        <v>605</v>
      </c>
      <c r="E610" s="70">
        <v>0</v>
      </c>
      <c r="F610" s="70">
        <v>0</v>
      </c>
      <c r="G610" s="70">
        <v>0</v>
      </c>
      <c r="H610" s="70">
        <v>0</v>
      </c>
      <c r="I610" s="70">
        <v>0</v>
      </c>
      <c r="J610" s="70">
        <v>300</v>
      </c>
      <c r="K610" s="70">
        <v>0</v>
      </c>
      <c r="L610" s="70">
        <v>0</v>
      </c>
      <c r="M610" t="str">
        <f t="shared" si="9"/>
        <v>מטפלת בילדים</v>
      </c>
      <c r="N610" s="70" t="s">
        <v>100</v>
      </c>
      <c r="R610" s="70" t="s">
        <v>1936</v>
      </c>
    </row>
    <row r="611" spans="1:18" x14ac:dyDescent="0.25">
      <c r="A611" s="70">
        <v>1117</v>
      </c>
      <c r="B611" s="70" t="s">
        <v>209</v>
      </c>
      <c r="C611" s="70">
        <v>3</v>
      </c>
      <c r="D611" s="70">
        <v>606</v>
      </c>
      <c r="E611" s="70">
        <v>0</v>
      </c>
      <c r="F611" s="70">
        <v>0</v>
      </c>
      <c r="G611" s="70">
        <v>0</v>
      </c>
      <c r="H611" s="70">
        <v>0</v>
      </c>
      <c r="I611" s="70">
        <v>0</v>
      </c>
      <c r="J611" s="70">
        <v>300</v>
      </c>
      <c r="K611" s="70">
        <v>0</v>
      </c>
      <c r="L611" s="70">
        <v>0</v>
      </c>
      <c r="M611" t="str">
        <f t="shared" si="9"/>
        <v>מטפלת במבוגרים תמיכה מורלית</v>
      </c>
      <c r="N611" s="70" t="s">
        <v>100</v>
      </c>
      <c r="R611" s="70" t="s">
        <v>1613</v>
      </c>
    </row>
    <row r="612" spans="1:18" x14ac:dyDescent="0.25">
      <c r="A612" s="70">
        <v>1717</v>
      </c>
      <c r="B612" s="70" t="s">
        <v>362</v>
      </c>
      <c r="C612" s="70">
        <v>3</v>
      </c>
      <c r="D612" s="70">
        <v>607</v>
      </c>
      <c r="E612" s="70">
        <v>0</v>
      </c>
      <c r="F612" s="70">
        <v>0</v>
      </c>
      <c r="G612" s="70">
        <v>0</v>
      </c>
      <c r="H612" s="70">
        <v>0</v>
      </c>
      <c r="I612" s="70">
        <v>0</v>
      </c>
      <c r="J612" s="70">
        <v>300</v>
      </c>
      <c r="K612" s="70">
        <v>0</v>
      </c>
      <c r="L612" s="70">
        <v>0</v>
      </c>
      <c r="M612" t="str">
        <f t="shared" si="9"/>
        <v>מידען</v>
      </c>
      <c r="N612" s="70" t="s">
        <v>100</v>
      </c>
      <c r="R612" s="70" t="s">
        <v>1247</v>
      </c>
    </row>
    <row r="613" spans="1:18" x14ac:dyDescent="0.25">
      <c r="A613" s="70">
        <v>2519</v>
      </c>
      <c r="B613" s="70" t="s">
        <v>523</v>
      </c>
      <c r="C613" s="70">
        <v>1</v>
      </c>
      <c r="D613" s="70">
        <v>608</v>
      </c>
      <c r="E613" s="70">
        <v>0</v>
      </c>
      <c r="F613" s="70">
        <v>0</v>
      </c>
      <c r="G613" s="70">
        <v>0</v>
      </c>
      <c r="H613" s="70">
        <v>0</v>
      </c>
      <c r="I613" s="70">
        <v>0</v>
      </c>
      <c r="J613" s="70">
        <v>300</v>
      </c>
      <c r="K613" s="70">
        <v>0</v>
      </c>
      <c r="L613" s="70">
        <v>0</v>
      </c>
      <c r="M613" t="str">
        <f t="shared" si="9"/>
        <v>מיילדת</v>
      </c>
      <c r="N613" s="70" t="s">
        <v>100</v>
      </c>
      <c r="R613" s="70" t="s">
        <v>1573</v>
      </c>
    </row>
    <row r="614" spans="1:18" x14ac:dyDescent="0.25">
      <c r="A614" s="70" t="s">
        <v>1135</v>
      </c>
      <c r="B614" s="70" t="s">
        <v>1136</v>
      </c>
      <c r="C614" s="70">
        <v>3</v>
      </c>
      <c r="D614" s="70">
        <v>609</v>
      </c>
      <c r="E614" s="70">
        <v>150</v>
      </c>
      <c r="F614" s="70">
        <v>150</v>
      </c>
      <c r="G614" s="70">
        <v>0</v>
      </c>
      <c r="H614" s="70">
        <v>200</v>
      </c>
      <c r="I614" s="70">
        <v>0</v>
      </c>
      <c r="J614" s="70">
        <v>300</v>
      </c>
      <c r="K614" s="70">
        <v>150</v>
      </c>
      <c r="L614" s="70">
        <v>0</v>
      </c>
      <c r="M614" t="str">
        <f t="shared" si="9"/>
        <v>מייצר גז</v>
      </c>
      <c r="N614" s="70" t="s">
        <v>100</v>
      </c>
      <c r="R614" s="70" t="s">
        <v>1676</v>
      </c>
    </row>
    <row r="615" spans="1:18" x14ac:dyDescent="0.25">
      <c r="A615" s="70" t="s">
        <v>920</v>
      </c>
      <c r="B615" s="70" t="s">
        <v>921</v>
      </c>
      <c r="C615" s="70">
        <v>3</v>
      </c>
      <c r="D615" s="70">
        <v>610</v>
      </c>
      <c r="E615" s="70">
        <v>100</v>
      </c>
      <c r="F615" s="70">
        <v>100</v>
      </c>
      <c r="G615" s="70">
        <v>0</v>
      </c>
      <c r="H615" s="70">
        <v>100</v>
      </c>
      <c r="I615" s="70">
        <v>0</v>
      </c>
      <c r="J615" s="70">
        <v>300</v>
      </c>
      <c r="K615" s="70">
        <v>100</v>
      </c>
      <c r="L615" s="70">
        <v>0</v>
      </c>
      <c r="M615" t="str">
        <f t="shared" si="9"/>
        <v>מייצר גלידה</v>
      </c>
      <c r="N615" s="70" t="s">
        <v>100</v>
      </c>
      <c r="R615" s="70" t="s">
        <v>1591</v>
      </c>
    </row>
    <row r="616" spans="1:18" x14ac:dyDescent="0.25">
      <c r="A616" s="70">
        <v>2576</v>
      </c>
      <c r="B616" s="70" t="s">
        <v>576</v>
      </c>
      <c r="C616" s="70">
        <v>3</v>
      </c>
      <c r="D616" s="70">
        <v>611</v>
      </c>
      <c r="E616" s="70">
        <v>100</v>
      </c>
      <c r="F616" s="70">
        <v>100</v>
      </c>
      <c r="G616" s="70">
        <v>0</v>
      </c>
      <c r="H616" s="70">
        <v>100</v>
      </c>
      <c r="I616" s="70">
        <v>0</v>
      </c>
      <c r="J616" s="70">
        <v>300</v>
      </c>
      <c r="K616" s="70">
        <v>100</v>
      </c>
      <c r="L616" s="70">
        <v>0</v>
      </c>
      <c r="M616" t="str">
        <f t="shared" si="9"/>
        <v>מייצר גלשנים (בארץ בלבד)</v>
      </c>
      <c r="N616" s="70" t="s">
        <v>100</v>
      </c>
      <c r="R616" s="70" t="s">
        <v>457</v>
      </c>
    </row>
    <row r="617" spans="1:18" x14ac:dyDescent="0.25">
      <c r="A617" s="70">
        <v>1225</v>
      </c>
      <c r="B617" s="70" t="s">
        <v>276</v>
      </c>
      <c r="C617" s="70">
        <v>3</v>
      </c>
      <c r="D617" s="70">
        <v>612</v>
      </c>
      <c r="E617" s="70">
        <v>100</v>
      </c>
      <c r="F617" s="70">
        <v>100</v>
      </c>
      <c r="G617" s="70">
        <v>0</v>
      </c>
      <c r="H617" s="70">
        <v>100</v>
      </c>
      <c r="I617" s="70">
        <v>0</v>
      </c>
      <c r="J617" s="70">
        <v>300</v>
      </c>
      <c r="K617" s="70">
        <v>100</v>
      </c>
      <c r="L617" s="70">
        <v>0</v>
      </c>
      <c r="M617" t="str">
        <f t="shared" si="9"/>
        <v>מייצר ומתקין חלונות ותריסים</v>
      </c>
      <c r="N617" s="70" t="s">
        <v>100</v>
      </c>
      <c r="R617" s="70" t="s">
        <v>269</v>
      </c>
    </row>
    <row r="618" spans="1:18" x14ac:dyDescent="0.25">
      <c r="A618" s="70">
        <v>2665</v>
      </c>
      <c r="B618" s="70" t="s">
        <v>663</v>
      </c>
      <c r="C618" s="70">
        <v>3</v>
      </c>
      <c r="D618" s="70">
        <v>613</v>
      </c>
      <c r="E618" s="70">
        <v>100</v>
      </c>
      <c r="F618" s="70">
        <v>100</v>
      </c>
      <c r="G618" s="70">
        <v>0</v>
      </c>
      <c r="H618" s="70">
        <v>100</v>
      </c>
      <c r="I618" s="70">
        <v>0</v>
      </c>
      <c r="J618" s="70">
        <v>300</v>
      </c>
      <c r="K618" s="70">
        <v>100</v>
      </c>
      <c r="L618" s="70">
        <v>0</v>
      </c>
      <c r="M618" t="str">
        <f t="shared" si="9"/>
        <v>מייצר טיונרים</v>
      </c>
      <c r="N618" s="70" t="s">
        <v>100</v>
      </c>
      <c r="R618" s="70" t="s">
        <v>1581</v>
      </c>
    </row>
    <row r="619" spans="1:18" x14ac:dyDescent="0.25">
      <c r="A619" s="70" t="s">
        <v>924</v>
      </c>
      <c r="B619" s="70" t="s">
        <v>925</v>
      </c>
      <c r="C619" s="70">
        <v>3</v>
      </c>
      <c r="D619" s="70">
        <v>614</v>
      </c>
      <c r="E619" s="70">
        <v>150</v>
      </c>
      <c r="F619" s="70">
        <v>150</v>
      </c>
      <c r="G619" s="70">
        <v>0</v>
      </c>
      <c r="H619" s="70">
        <v>200</v>
      </c>
      <c r="I619" s="70">
        <v>0</v>
      </c>
      <c r="J619" s="70">
        <v>300</v>
      </c>
      <c r="K619" s="70">
        <v>150</v>
      </c>
      <c r="L619" s="70">
        <v>0</v>
      </c>
      <c r="M619" t="str">
        <f t="shared" si="9"/>
        <v>מייצר מלט פועל</v>
      </c>
      <c r="N619" s="70" t="s">
        <v>100</v>
      </c>
      <c r="R619" s="70" t="s">
        <v>537</v>
      </c>
    </row>
    <row r="620" spans="1:18" x14ac:dyDescent="0.25">
      <c r="A620" s="70" t="s">
        <v>926</v>
      </c>
      <c r="B620" s="70" t="s">
        <v>927</v>
      </c>
      <c r="C620" s="70">
        <v>3</v>
      </c>
      <c r="D620" s="70">
        <v>615</v>
      </c>
      <c r="E620" s="70">
        <v>150</v>
      </c>
      <c r="F620" s="70">
        <v>150</v>
      </c>
      <c r="G620" s="70">
        <v>0</v>
      </c>
      <c r="H620" s="70">
        <v>100</v>
      </c>
      <c r="I620" s="70">
        <v>0</v>
      </c>
      <c r="J620" s="70">
        <v>300</v>
      </c>
      <c r="K620" s="70">
        <v>150</v>
      </c>
      <c r="L620" s="70">
        <v>0</v>
      </c>
      <c r="M620" t="str">
        <f t="shared" si="9"/>
        <v>מייצר משמידי חרקים</v>
      </c>
      <c r="N620" s="70" t="s">
        <v>100</v>
      </c>
      <c r="R620" s="70" t="s">
        <v>238</v>
      </c>
    </row>
    <row r="621" spans="1:18" x14ac:dyDescent="0.25">
      <c r="A621" s="70" t="s">
        <v>1951</v>
      </c>
      <c r="B621" s="70" t="s">
        <v>1952</v>
      </c>
      <c r="C621" s="70">
        <v>3</v>
      </c>
      <c r="D621" s="70">
        <v>616</v>
      </c>
      <c r="E621" s="70">
        <v>100</v>
      </c>
      <c r="F621" s="70">
        <v>100</v>
      </c>
      <c r="G621" s="70">
        <v>0</v>
      </c>
      <c r="H621" s="70">
        <v>0</v>
      </c>
      <c r="I621" s="70">
        <v>0</v>
      </c>
      <c r="J621" s="70">
        <v>300</v>
      </c>
      <c r="K621" s="70">
        <v>100</v>
      </c>
      <c r="L621" s="70">
        <v>0</v>
      </c>
      <c r="M621" t="str">
        <f t="shared" si="9"/>
        <v>מייצר משקאות</v>
      </c>
      <c r="N621" s="70" t="s">
        <v>100</v>
      </c>
      <c r="R621" s="70" t="s">
        <v>628</v>
      </c>
    </row>
    <row r="622" spans="1:18" x14ac:dyDescent="0.25">
      <c r="A622" s="70" t="s">
        <v>1436</v>
      </c>
      <c r="B622" s="70" t="s">
        <v>1437</v>
      </c>
      <c r="C622" s="70">
        <v>3</v>
      </c>
      <c r="D622" s="70">
        <v>617</v>
      </c>
      <c r="E622" s="70">
        <v>100</v>
      </c>
      <c r="F622" s="70">
        <v>100</v>
      </c>
      <c r="G622" s="70">
        <v>0</v>
      </c>
      <c r="H622" s="70">
        <v>0</v>
      </c>
      <c r="I622" s="70">
        <v>0</v>
      </c>
      <c r="J622" s="70">
        <v>300</v>
      </c>
      <c r="K622" s="70">
        <v>100</v>
      </c>
      <c r="L622" s="70">
        <v>0</v>
      </c>
      <c r="M622" t="str">
        <f t="shared" si="9"/>
        <v>מייצר קרטון</v>
      </c>
      <c r="N622" s="70" t="s">
        <v>100</v>
      </c>
      <c r="R622" s="70" t="s">
        <v>370</v>
      </c>
    </row>
    <row r="623" spans="1:18" x14ac:dyDescent="0.25">
      <c r="A623" s="70" t="s">
        <v>1137</v>
      </c>
      <c r="B623" s="70" t="s">
        <v>1138</v>
      </c>
      <c r="C623" s="70">
        <v>3</v>
      </c>
      <c r="D623" s="70">
        <v>618</v>
      </c>
      <c r="E623" s="70">
        <v>150</v>
      </c>
      <c r="F623" s="70">
        <v>150</v>
      </c>
      <c r="G623" s="70">
        <v>0</v>
      </c>
      <c r="H623" s="70">
        <v>100</v>
      </c>
      <c r="I623" s="70">
        <v>0</v>
      </c>
      <c r="J623" s="70">
        <v>300</v>
      </c>
      <c r="K623" s="70">
        <v>150</v>
      </c>
      <c r="L623" s="70">
        <v>0</v>
      </c>
      <c r="M623" t="str">
        <f t="shared" si="9"/>
        <v>מייצר שימורים</v>
      </c>
      <c r="N623" s="70" t="s">
        <v>100</v>
      </c>
      <c r="R623" s="70" t="s">
        <v>137</v>
      </c>
    </row>
    <row r="624" spans="1:18" x14ac:dyDescent="0.25">
      <c r="A624" s="70" t="s">
        <v>1214</v>
      </c>
      <c r="B624" s="70" t="s">
        <v>1215</v>
      </c>
      <c r="C624" s="70">
        <v>1</v>
      </c>
      <c r="D624" s="70">
        <v>619</v>
      </c>
      <c r="E624" s="70">
        <v>0</v>
      </c>
      <c r="F624" s="70">
        <v>0</v>
      </c>
      <c r="G624" s="70">
        <v>0</v>
      </c>
      <c r="H624" s="70">
        <v>0</v>
      </c>
      <c r="I624" s="70">
        <v>0</v>
      </c>
      <c r="J624" s="70">
        <v>300</v>
      </c>
      <c r="K624" s="70">
        <v>0</v>
      </c>
      <c r="L624" s="70">
        <v>0</v>
      </c>
      <c r="M624" t="str">
        <f t="shared" si="9"/>
        <v>מיקרוביולוג/מיקרוביולוגית</v>
      </c>
      <c r="N624" s="70" t="s">
        <v>100</v>
      </c>
      <c r="R624" s="70" t="s">
        <v>2171</v>
      </c>
    </row>
    <row r="625" spans="1:18" x14ac:dyDescent="0.25">
      <c r="A625" s="70" t="s">
        <v>2068</v>
      </c>
      <c r="B625" s="70" t="s">
        <v>2069</v>
      </c>
      <c r="C625" s="70">
        <v>3</v>
      </c>
      <c r="D625" s="70">
        <v>620</v>
      </c>
      <c r="E625" s="70">
        <v>100</v>
      </c>
      <c r="F625" s="70">
        <v>100</v>
      </c>
      <c r="G625" s="70">
        <v>0</v>
      </c>
      <c r="H625" s="70">
        <v>100</v>
      </c>
      <c r="I625" s="70">
        <v>0</v>
      </c>
      <c r="J625" s="70">
        <v>300</v>
      </c>
      <c r="K625" s="70">
        <v>100</v>
      </c>
      <c r="L625" s="70">
        <v>0</v>
      </c>
      <c r="M625" t="str">
        <f t="shared" si="9"/>
        <v>מכונאי ימי</v>
      </c>
      <c r="N625" s="70" t="s">
        <v>100</v>
      </c>
      <c r="R625" s="70" t="s">
        <v>408</v>
      </c>
    </row>
    <row r="626" spans="1:18" x14ac:dyDescent="0.25">
      <c r="A626" s="70" t="s">
        <v>1912</v>
      </c>
      <c r="B626" s="70" t="s">
        <v>1913</v>
      </c>
      <c r="C626" s="70">
        <v>3</v>
      </c>
      <c r="D626" s="70">
        <v>621</v>
      </c>
      <c r="E626" s="70">
        <v>100</v>
      </c>
      <c r="F626" s="70">
        <v>100</v>
      </c>
      <c r="G626" s="70">
        <v>0</v>
      </c>
      <c r="H626" s="70">
        <v>100</v>
      </c>
      <c r="I626" s="70">
        <v>0</v>
      </c>
      <c r="J626" s="70">
        <v>300</v>
      </c>
      <c r="K626" s="70">
        <v>100</v>
      </c>
      <c r="L626" s="70">
        <v>0</v>
      </c>
      <c r="M626" t="str">
        <f t="shared" si="9"/>
        <v>מכונאי לציוד כבד</v>
      </c>
      <c r="N626" s="70" t="s">
        <v>100</v>
      </c>
      <c r="R626" s="70" t="s">
        <v>106</v>
      </c>
    </row>
    <row r="627" spans="1:18" x14ac:dyDescent="0.25">
      <c r="A627" s="70">
        <v>2525</v>
      </c>
      <c r="B627" s="70" t="s">
        <v>529</v>
      </c>
      <c r="C627" s="70">
        <v>3</v>
      </c>
      <c r="D627" s="70">
        <v>622</v>
      </c>
      <c r="E627" s="70">
        <v>50</v>
      </c>
      <c r="F627" s="70">
        <v>50</v>
      </c>
      <c r="G627" s="70">
        <v>0</v>
      </c>
      <c r="H627" s="70">
        <v>100</v>
      </c>
      <c r="I627" s="70">
        <v>0</v>
      </c>
      <c r="J627" s="70">
        <v>300</v>
      </c>
      <c r="K627" s="70">
        <v>50</v>
      </c>
      <c r="L627" s="70">
        <v>0</v>
      </c>
      <c r="M627" t="str">
        <f t="shared" si="9"/>
        <v>מכונאי מטוסים בקרקע</v>
      </c>
      <c r="N627" s="70" t="s">
        <v>100</v>
      </c>
      <c r="R627" s="70" t="s">
        <v>727</v>
      </c>
    </row>
    <row r="628" spans="1:18" x14ac:dyDescent="0.25">
      <c r="A628" s="70">
        <v>2526</v>
      </c>
      <c r="B628" s="70" t="s">
        <v>530</v>
      </c>
      <c r="C628" s="70">
        <v>7</v>
      </c>
      <c r="D628" s="70">
        <v>623</v>
      </c>
      <c r="E628" s="70">
        <v>300</v>
      </c>
      <c r="F628" s="70">
        <v>300</v>
      </c>
      <c r="G628" s="70">
        <v>300</v>
      </c>
      <c r="H628" s="70">
        <v>300</v>
      </c>
      <c r="I628" s="70">
        <v>300</v>
      </c>
      <c r="J628" s="70">
        <v>300</v>
      </c>
      <c r="K628" s="70">
        <v>300</v>
      </c>
      <c r="L628" s="70">
        <v>0</v>
      </c>
      <c r="M628" t="str">
        <f t="shared" si="9"/>
        <v>מכונאי מטוסים מוטס</v>
      </c>
      <c r="N628" s="70" t="s">
        <v>100</v>
      </c>
      <c r="R628" s="70" t="s">
        <v>1809</v>
      </c>
    </row>
    <row r="629" spans="1:18" x14ac:dyDescent="0.25">
      <c r="A629" s="70">
        <v>1112</v>
      </c>
      <c r="B629" s="70" t="s">
        <v>204</v>
      </c>
      <c r="C629" s="70">
        <v>3</v>
      </c>
      <c r="D629" s="70">
        <v>624</v>
      </c>
      <c r="E629" s="70">
        <v>100</v>
      </c>
      <c r="F629" s="70">
        <v>100</v>
      </c>
      <c r="G629" s="70">
        <v>0</v>
      </c>
      <c r="H629" s="70">
        <v>100</v>
      </c>
      <c r="I629" s="70">
        <v>0</v>
      </c>
      <c r="J629" s="70">
        <v>300</v>
      </c>
      <c r="K629" s="70">
        <v>100</v>
      </c>
      <c r="L629" s="70">
        <v>0</v>
      </c>
      <c r="M629" t="str">
        <f t="shared" si="9"/>
        <v>מכונאי מלגזות</v>
      </c>
      <c r="N629" s="70" t="s">
        <v>100</v>
      </c>
      <c r="R629" s="70" t="s">
        <v>226</v>
      </c>
    </row>
    <row r="630" spans="1:18" x14ac:dyDescent="0.25">
      <c r="A630" s="70" t="s">
        <v>690</v>
      </c>
      <c r="B630" s="70" t="s">
        <v>691</v>
      </c>
      <c r="C630" s="70">
        <v>3</v>
      </c>
      <c r="D630" s="70">
        <v>625</v>
      </c>
      <c r="E630" s="70">
        <v>50</v>
      </c>
      <c r="F630" s="70">
        <v>50</v>
      </c>
      <c r="G630" s="70">
        <v>0</v>
      </c>
      <c r="H630" s="70">
        <v>0</v>
      </c>
      <c r="I630" s="70">
        <v>0</v>
      </c>
      <c r="J630" s="70">
        <v>300</v>
      </c>
      <c r="K630" s="70">
        <v>50</v>
      </c>
      <c r="L630" s="70">
        <v>0</v>
      </c>
      <c r="M630" t="str">
        <f t="shared" si="9"/>
        <v>מכונאי רכבת</v>
      </c>
      <c r="N630" s="70" t="s">
        <v>100</v>
      </c>
      <c r="R630" s="70" t="s">
        <v>416</v>
      </c>
    </row>
    <row r="631" spans="1:18" x14ac:dyDescent="0.25">
      <c r="A631" s="70" t="s">
        <v>945</v>
      </c>
      <c r="B631" s="70" t="s">
        <v>946</v>
      </c>
      <c r="C631" s="70">
        <v>2</v>
      </c>
      <c r="D631" s="70">
        <v>626</v>
      </c>
      <c r="E631" s="70">
        <v>50</v>
      </c>
      <c r="F631" s="70">
        <v>50</v>
      </c>
      <c r="G631" s="70">
        <v>0</v>
      </c>
      <c r="H631" s="70">
        <v>100</v>
      </c>
      <c r="I631" s="70">
        <v>0</v>
      </c>
      <c r="J631" s="70">
        <v>300</v>
      </c>
      <c r="K631" s="70">
        <v>50</v>
      </c>
      <c r="L631" s="70">
        <v>0</v>
      </c>
      <c r="M631" t="str">
        <f t="shared" si="9"/>
        <v>מכונאי/מכונאית (פרט לציוד כבד)</v>
      </c>
      <c r="N631" s="70" t="s">
        <v>100</v>
      </c>
      <c r="R631" s="70" t="s">
        <v>1551</v>
      </c>
    </row>
    <row r="632" spans="1:18" x14ac:dyDescent="0.25">
      <c r="A632" s="70">
        <v>2672</v>
      </c>
      <c r="B632" s="70" t="s">
        <v>670</v>
      </c>
      <c r="C632" s="70">
        <v>2</v>
      </c>
      <c r="D632" s="70">
        <v>627</v>
      </c>
      <c r="E632" s="70">
        <v>50</v>
      </c>
      <c r="F632" s="70">
        <v>50</v>
      </c>
      <c r="G632" s="70">
        <v>0</v>
      </c>
      <c r="H632" s="70">
        <v>100</v>
      </c>
      <c r="I632" s="70">
        <v>0</v>
      </c>
      <c r="J632" s="70">
        <v>300</v>
      </c>
      <c r="K632" s="70">
        <v>50</v>
      </c>
      <c r="L632" s="70">
        <v>0</v>
      </c>
      <c r="M632" t="str">
        <f t="shared" si="9"/>
        <v>מכונאי/מכונאית רכב</v>
      </c>
      <c r="N632" s="70" t="s">
        <v>100</v>
      </c>
      <c r="R632" s="70" t="s">
        <v>153</v>
      </c>
    </row>
    <row r="633" spans="1:18" x14ac:dyDescent="0.25">
      <c r="A633" s="70" t="s">
        <v>2192</v>
      </c>
      <c r="B633" s="70" t="s">
        <v>2193</v>
      </c>
      <c r="C633" s="70">
        <v>3</v>
      </c>
      <c r="D633" s="70">
        <v>628</v>
      </c>
      <c r="E633" s="70">
        <v>100</v>
      </c>
      <c r="F633" s="70">
        <v>100</v>
      </c>
      <c r="G633" s="70">
        <v>0</v>
      </c>
      <c r="H633" s="70">
        <v>100</v>
      </c>
      <c r="I633" s="70">
        <v>0</v>
      </c>
      <c r="J633" s="70">
        <v>300</v>
      </c>
      <c r="K633" s="70">
        <v>100</v>
      </c>
      <c r="L633" s="70">
        <v>0</v>
      </c>
      <c r="M633" t="str">
        <f t="shared" si="9"/>
        <v>מכין/ה בלונים לארועים</v>
      </c>
      <c r="N633" s="70" t="s">
        <v>100</v>
      </c>
      <c r="R633" s="70" t="s">
        <v>1329</v>
      </c>
    </row>
    <row r="634" spans="1:18" x14ac:dyDescent="0.25">
      <c r="A634" s="70">
        <v>1669</v>
      </c>
      <c r="B634" s="70" t="s">
        <v>343</v>
      </c>
      <c r="C634" s="70">
        <v>1</v>
      </c>
      <c r="D634" s="70">
        <v>629</v>
      </c>
      <c r="E634" s="70">
        <v>0</v>
      </c>
      <c r="F634" s="70">
        <v>0</v>
      </c>
      <c r="G634" s="70">
        <v>0</v>
      </c>
      <c r="H634" s="70">
        <v>0</v>
      </c>
      <c r="I634" s="70">
        <v>0</v>
      </c>
      <c r="J634" s="70">
        <v>300</v>
      </c>
      <c r="K634" s="70">
        <v>0</v>
      </c>
      <c r="L634" s="70">
        <v>0</v>
      </c>
      <c r="M634" t="str">
        <f t="shared" si="9"/>
        <v>מכירות ושיווק - יעוץ רפואי</v>
      </c>
      <c r="N634" s="70" t="s">
        <v>100</v>
      </c>
      <c r="R634" s="70" t="s">
        <v>417</v>
      </c>
    </row>
    <row r="635" spans="1:18" x14ac:dyDescent="0.25">
      <c r="A635" s="70" t="s">
        <v>1011</v>
      </c>
      <c r="B635" s="70" t="s">
        <v>1012</v>
      </c>
      <c r="C635" s="70">
        <v>2</v>
      </c>
      <c r="D635" s="70">
        <v>630</v>
      </c>
      <c r="E635" s="70">
        <v>50</v>
      </c>
      <c r="F635" s="70">
        <v>50</v>
      </c>
      <c r="G635" s="70">
        <v>0</v>
      </c>
      <c r="H635" s="70">
        <v>100</v>
      </c>
      <c r="I635" s="70">
        <v>0</v>
      </c>
      <c r="J635" s="70">
        <v>300</v>
      </c>
      <c r="K635" s="70">
        <v>50</v>
      </c>
      <c r="L635" s="70">
        <v>0</v>
      </c>
      <c r="M635" t="str">
        <f t="shared" si="9"/>
        <v>מכשורן</v>
      </c>
      <c r="N635" s="70" t="s">
        <v>100</v>
      </c>
      <c r="R635" s="70" t="s">
        <v>1571</v>
      </c>
    </row>
    <row r="636" spans="1:18" x14ac:dyDescent="0.25">
      <c r="A636" s="70">
        <v>2600</v>
      </c>
      <c r="B636" s="70" t="s">
        <v>600</v>
      </c>
      <c r="C636" s="70">
        <v>2</v>
      </c>
      <c r="D636" s="70">
        <v>631</v>
      </c>
      <c r="E636" s="70">
        <v>0</v>
      </c>
      <c r="F636" s="70">
        <v>0</v>
      </c>
      <c r="G636" s="70">
        <v>0</v>
      </c>
      <c r="H636" s="70">
        <v>0</v>
      </c>
      <c r="I636" s="70">
        <v>0</v>
      </c>
      <c r="J636" s="70">
        <v>300</v>
      </c>
      <c r="K636" s="70">
        <v>0</v>
      </c>
      <c r="L636" s="70">
        <v>0</v>
      </c>
      <c r="M636" t="str">
        <f t="shared" si="9"/>
        <v>מכשירן</v>
      </c>
      <c r="N636" s="70" t="s">
        <v>100</v>
      </c>
      <c r="R636" s="70" t="s">
        <v>1409</v>
      </c>
    </row>
    <row r="637" spans="1:18" x14ac:dyDescent="0.25">
      <c r="A637" s="70" t="s">
        <v>1556</v>
      </c>
      <c r="B637" s="70" t="s">
        <v>1557</v>
      </c>
      <c r="C637" s="70">
        <v>2</v>
      </c>
      <c r="D637" s="70">
        <v>632</v>
      </c>
      <c r="E637" s="70">
        <v>0</v>
      </c>
      <c r="F637" s="70">
        <v>0</v>
      </c>
      <c r="G637" s="70">
        <v>0</v>
      </c>
      <c r="H637" s="70">
        <v>0</v>
      </c>
      <c r="I637" s="70">
        <v>0</v>
      </c>
      <c r="J637" s="70">
        <v>300</v>
      </c>
      <c r="K637" s="70">
        <v>0</v>
      </c>
      <c r="L637" s="70">
        <v>0</v>
      </c>
      <c r="M637" t="str">
        <f t="shared" si="9"/>
        <v>מכשירן/מכשירנית אופטי</v>
      </c>
      <c r="N637" s="70" t="s">
        <v>100</v>
      </c>
      <c r="R637" s="70" t="s">
        <v>281</v>
      </c>
    </row>
    <row r="638" spans="1:18" x14ac:dyDescent="0.25">
      <c r="A638" s="70" t="s">
        <v>1624</v>
      </c>
      <c r="B638" s="70" t="s">
        <v>1625</v>
      </c>
      <c r="C638" s="70">
        <v>3</v>
      </c>
      <c r="D638" s="70">
        <v>633</v>
      </c>
      <c r="E638" s="70">
        <v>0</v>
      </c>
      <c r="F638" s="70">
        <v>0</v>
      </c>
      <c r="G638" s="70">
        <v>0</v>
      </c>
      <c r="H638" s="70">
        <v>0</v>
      </c>
      <c r="I638" s="70">
        <v>0</v>
      </c>
      <c r="J638" s="70">
        <v>300</v>
      </c>
      <c r="K638" s="70">
        <v>0</v>
      </c>
      <c r="L638" s="70">
        <v>0</v>
      </c>
      <c r="M638" t="str">
        <f t="shared" si="9"/>
        <v>מלביש/מלבישה</v>
      </c>
      <c r="N638" s="70" t="s">
        <v>100</v>
      </c>
      <c r="R638" s="70" t="s">
        <v>390</v>
      </c>
    </row>
    <row r="639" spans="1:18" x14ac:dyDescent="0.25">
      <c r="A639" s="70" t="s">
        <v>1131</v>
      </c>
      <c r="B639" s="70" t="s">
        <v>1132</v>
      </c>
      <c r="C639" s="70">
        <v>3</v>
      </c>
      <c r="D639" s="70">
        <v>634</v>
      </c>
      <c r="E639" s="70">
        <v>100</v>
      </c>
      <c r="F639" s="70">
        <v>100</v>
      </c>
      <c r="G639" s="70">
        <v>0</v>
      </c>
      <c r="H639" s="70">
        <v>100</v>
      </c>
      <c r="I639" s="70">
        <v>0</v>
      </c>
      <c r="J639" s="70">
        <v>300</v>
      </c>
      <c r="K639" s="70">
        <v>100</v>
      </c>
      <c r="L639" s="70">
        <v>0</v>
      </c>
      <c r="M639" t="str">
        <f t="shared" si="9"/>
        <v>מלגזן</v>
      </c>
      <c r="N639" s="70" t="s">
        <v>100</v>
      </c>
      <c r="R639" s="70" t="s">
        <v>1674</v>
      </c>
    </row>
    <row r="640" spans="1:18" x14ac:dyDescent="0.25">
      <c r="A640" s="70" t="s">
        <v>1428</v>
      </c>
      <c r="B640" s="70" t="s">
        <v>1429</v>
      </c>
      <c r="C640" s="70">
        <v>3</v>
      </c>
      <c r="D640" s="70">
        <v>635</v>
      </c>
      <c r="E640" s="70">
        <v>150</v>
      </c>
      <c r="F640" s="70">
        <v>150</v>
      </c>
      <c r="G640" s="70">
        <v>0</v>
      </c>
      <c r="H640" s="70">
        <v>100</v>
      </c>
      <c r="I640" s="70">
        <v>0</v>
      </c>
      <c r="J640" s="70">
        <v>300</v>
      </c>
      <c r="K640" s="70">
        <v>150</v>
      </c>
      <c r="L640" s="70">
        <v>0</v>
      </c>
      <c r="M640" t="str">
        <f t="shared" si="9"/>
        <v>מלגזן/מלגזנית במחצבה</v>
      </c>
      <c r="N640" s="70" t="s">
        <v>100</v>
      </c>
      <c r="R640" s="70" t="s">
        <v>496</v>
      </c>
    </row>
    <row r="641" spans="1:18" x14ac:dyDescent="0.25">
      <c r="A641" s="70">
        <v>1580</v>
      </c>
      <c r="B641" s="70" t="s">
        <v>317</v>
      </c>
      <c r="C641" s="70">
        <v>3</v>
      </c>
      <c r="D641" s="70">
        <v>636</v>
      </c>
      <c r="E641" s="70">
        <v>0</v>
      </c>
      <c r="F641" s="70">
        <v>0</v>
      </c>
      <c r="G641" s="70">
        <v>0</v>
      </c>
      <c r="H641" s="70">
        <v>0</v>
      </c>
      <c r="I641" s="70">
        <v>0</v>
      </c>
      <c r="J641" s="70">
        <v>300</v>
      </c>
      <c r="K641" s="70">
        <v>0</v>
      </c>
      <c r="L641" s="70">
        <v>0</v>
      </c>
      <c r="M641" t="str">
        <f t="shared" si="9"/>
        <v>מלהק/מלהקת</v>
      </c>
      <c r="N641" s="70" t="s">
        <v>100</v>
      </c>
      <c r="R641" s="70" t="s">
        <v>146</v>
      </c>
    </row>
    <row r="642" spans="1:18" x14ac:dyDescent="0.25">
      <c r="A642" s="70">
        <v>2417</v>
      </c>
      <c r="B642" s="70" t="s">
        <v>425</v>
      </c>
      <c r="C642" s="70">
        <v>3</v>
      </c>
      <c r="D642" s="70">
        <v>637</v>
      </c>
      <c r="E642" s="70">
        <v>50</v>
      </c>
      <c r="F642" s="70">
        <v>50</v>
      </c>
      <c r="G642" s="70">
        <v>0</v>
      </c>
      <c r="H642" s="70">
        <v>100</v>
      </c>
      <c r="I642" s="70">
        <v>0</v>
      </c>
      <c r="J642" s="70">
        <v>300</v>
      </c>
      <c r="K642" s="70">
        <v>50</v>
      </c>
      <c r="L642" s="70">
        <v>0</v>
      </c>
      <c r="M642" t="str">
        <f t="shared" si="9"/>
        <v>מלווה הסעות בית ספר</v>
      </c>
      <c r="N642" s="70" t="s">
        <v>100</v>
      </c>
      <c r="R642" s="70" t="s">
        <v>1577</v>
      </c>
    </row>
    <row r="643" spans="1:18" x14ac:dyDescent="0.25">
      <c r="A643" s="70">
        <v>2772</v>
      </c>
      <c r="B643" s="70" t="s">
        <v>2375</v>
      </c>
      <c r="C643" s="70">
        <v>3</v>
      </c>
      <c r="D643" s="70">
        <v>638</v>
      </c>
      <c r="E643" s="70">
        <v>50</v>
      </c>
      <c r="F643" s="70">
        <v>50</v>
      </c>
      <c r="G643" s="70">
        <v>0</v>
      </c>
      <c r="H643" s="70">
        <v>100</v>
      </c>
      <c r="I643" s="70">
        <v>0</v>
      </c>
      <c r="J643" s="70">
        <v>300</v>
      </c>
      <c r="K643" s="70">
        <v>50</v>
      </c>
      <c r="L643" s="70">
        <v>0</v>
      </c>
      <c r="M643" t="str">
        <f t="shared" si="9"/>
        <v>מלווה הסעות לנכים</v>
      </c>
      <c r="N643" s="70" t="s">
        <v>100</v>
      </c>
      <c r="R643" s="70" t="s">
        <v>477</v>
      </c>
    </row>
    <row r="644" spans="1:18" x14ac:dyDescent="0.25">
      <c r="A644" s="70" t="s">
        <v>1712</v>
      </c>
      <c r="B644" s="70" t="s">
        <v>1713</v>
      </c>
      <c r="C644" s="70">
        <v>3</v>
      </c>
      <c r="D644" s="70">
        <v>639</v>
      </c>
      <c r="E644" s="70">
        <v>50</v>
      </c>
      <c r="F644" s="70">
        <v>50</v>
      </c>
      <c r="G644" s="70">
        <v>0</v>
      </c>
      <c r="H644" s="70">
        <v>0</v>
      </c>
      <c r="I644" s="70">
        <v>0</v>
      </c>
      <c r="J644" s="70">
        <v>300</v>
      </c>
      <c r="K644" s="70">
        <v>50</v>
      </c>
      <c r="L644" s="70">
        <v>0</v>
      </c>
      <c r="M644" t="str">
        <f t="shared" si="9"/>
        <v>מלווה נכה צה"ל</v>
      </c>
      <c r="N644" s="70" t="s">
        <v>100</v>
      </c>
      <c r="R644" s="70" t="s">
        <v>1575</v>
      </c>
    </row>
    <row r="645" spans="1:18" x14ac:dyDescent="0.25">
      <c r="A645" s="70">
        <v>1301</v>
      </c>
      <c r="B645" s="70" t="s">
        <v>292</v>
      </c>
      <c r="C645" s="70">
        <v>3</v>
      </c>
      <c r="D645" s="70">
        <v>640</v>
      </c>
      <c r="E645" s="70">
        <v>0</v>
      </c>
      <c r="F645" s="70">
        <v>0</v>
      </c>
      <c r="G645" s="70">
        <v>0</v>
      </c>
      <c r="H645" s="70">
        <v>0</v>
      </c>
      <c r="I645" s="70">
        <v>0</v>
      </c>
      <c r="J645" s="70">
        <v>300</v>
      </c>
      <c r="K645" s="70">
        <v>0</v>
      </c>
      <c r="L645" s="70">
        <v>0</v>
      </c>
      <c r="M645" t="str">
        <f t="shared" si="9"/>
        <v>מלווה קבוצות לחו"ל</v>
      </c>
      <c r="N645" s="70" t="s">
        <v>100</v>
      </c>
      <c r="R645" s="70" t="s">
        <v>719</v>
      </c>
    </row>
    <row r="646" spans="1:18" x14ac:dyDescent="0.25">
      <c r="A646" s="70" t="s">
        <v>1109</v>
      </c>
      <c r="B646" s="70" t="s">
        <v>1110</v>
      </c>
      <c r="C646" s="70">
        <v>1</v>
      </c>
      <c r="D646" s="70">
        <v>641</v>
      </c>
      <c r="E646" s="70">
        <v>0</v>
      </c>
      <c r="F646" s="70">
        <v>0</v>
      </c>
      <c r="G646" s="70">
        <v>0</v>
      </c>
      <c r="H646" s="70">
        <v>0</v>
      </c>
      <c r="I646" s="70">
        <v>0</v>
      </c>
      <c r="J646" s="70">
        <v>300</v>
      </c>
      <c r="K646" s="70">
        <v>0</v>
      </c>
      <c r="L646" s="70">
        <v>0</v>
      </c>
      <c r="M646" t="str">
        <f t="shared" si="9"/>
        <v>מלונאי</v>
      </c>
      <c r="N646" s="70" t="s">
        <v>100</v>
      </c>
      <c r="R646" s="70" t="s">
        <v>445</v>
      </c>
    </row>
    <row r="647" spans="1:18" x14ac:dyDescent="0.25">
      <c r="A647" s="70" t="s">
        <v>1775</v>
      </c>
      <c r="B647" s="70" t="s">
        <v>1776</v>
      </c>
      <c r="C647" s="70">
        <v>2</v>
      </c>
      <c r="D647" s="70">
        <v>642</v>
      </c>
      <c r="E647" s="70">
        <v>0</v>
      </c>
      <c r="F647" s="70">
        <v>0</v>
      </c>
      <c r="G647" s="70">
        <v>0</v>
      </c>
      <c r="H647" s="70">
        <v>0</v>
      </c>
      <c r="I647" s="70">
        <v>0</v>
      </c>
      <c r="J647" s="70">
        <v>300</v>
      </c>
      <c r="K647" s="70">
        <v>0</v>
      </c>
      <c r="L647" s="70">
        <v>0</v>
      </c>
      <c r="M647" t="str">
        <f t="shared" ref="M647:M710" si="10">TRIM(B647)</f>
        <v>מלחים/מלחימה במעבדת אלקטרוניקה</v>
      </c>
      <c r="N647" s="70" t="s">
        <v>100</v>
      </c>
      <c r="R647" s="70" t="s">
        <v>413</v>
      </c>
    </row>
    <row r="648" spans="1:18" x14ac:dyDescent="0.25">
      <c r="A648" s="70">
        <v>2702</v>
      </c>
      <c r="B648" s="70" t="s">
        <v>2309</v>
      </c>
      <c r="C648" s="70">
        <v>3</v>
      </c>
      <c r="D648" s="70">
        <v>643</v>
      </c>
      <c r="E648" s="70">
        <v>50</v>
      </c>
      <c r="F648" s="70">
        <v>50</v>
      </c>
      <c r="G648" s="70">
        <v>0</v>
      </c>
      <c r="H648" s="70">
        <v>0</v>
      </c>
      <c r="I648" s="70">
        <v>0</v>
      </c>
      <c r="J648" s="70">
        <v>300</v>
      </c>
      <c r="K648" s="70">
        <v>50</v>
      </c>
      <c r="L648" s="70">
        <v>0</v>
      </c>
      <c r="M648" t="str">
        <f t="shared" si="10"/>
        <v>מלחין</v>
      </c>
      <c r="N648" s="70" t="s">
        <v>100</v>
      </c>
      <c r="R648" s="70" t="s">
        <v>1341</v>
      </c>
    </row>
    <row r="649" spans="1:18" x14ac:dyDescent="0.25">
      <c r="A649" s="70" t="s">
        <v>1582</v>
      </c>
      <c r="B649" s="70" t="s">
        <v>1583</v>
      </c>
      <c r="C649" s="70">
        <v>3</v>
      </c>
      <c r="D649" s="70">
        <v>644</v>
      </c>
      <c r="E649" s="70">
        <v>100</v>
      </c>
      <c r="F649" s="70">
        <v>100</v>
      </c>
      <c r="G649" s="70">
        <v>0</v>
      </c>
      <c r="H649" s="70">
        <v>0</v>
      </c>
      <c r="I649" s="70">
        <v>0</v>
      </c>
      <c r="J649" s="70">
        <v>300</v>
      </c>
      <c r="K649" s="70">
        <v>100</v>
      </c>
      <c r="L649" s="70">
        <v>0</v>
      </c>
      <c r="M649" t="str">
        <f t="shared" si="10"/>
        <v>מלצר</v>
      </c>
      <c r="N649" s="70" t="s">
        <v>100</v>
      </c>
      <c r="R649" s="70" t="s">
        <v>391</v>
      </c>
    </row>
    <row r="650" spans="1:18" x14ac:dyDescent="0.25">
      <c r="A650" s="70">
        <v>2460</v>
      </c>
      <c r="B650" s="70" t="s">
        <v>467</v>
      </c>
      <c r="C650" s="70">
        <v>3</v>
      </c>
      <c r="D650" s="70">
        <v>645</v>
      </c>
      <c r="E650" s="70">
        <v>0</v>
      </c>
      <c r="F650" s="70">
        <v>0</v>
      </c>
      <c r="G650" s="70">
        <v>0</v>
      </c>
      <c r="H650" s="70">
        <v>0</v>
      </c>
      <c r="I650" s="70">
        <v>0</v>
      </c>
      <c r="J650" s="70">
        <v>300</v>
      </c>
      <c r="K650" s="70">
        <v>0</v>
      </c>
      <c r="L650" s="70">
        <v>0</v>
      </c>
      <c r="M650" t="str">
        <f t="shared" si="10"/>
        <v>ממונה בטיחות</v>
      </c>
      <c r="N650" s="70" t="s">
        <v>100</v>
      </c>
      <c r="R650" s="70" t="s">
        <v>411</v>
      </c>
    </row>
    <row r="651" spans="1:18" x14ac:dyDescent="0.25">
      <c r="A651" s="70">
        <v>2681</v>
      </c>
      <c r="B651" s="70" t="s">
        <v>2288</v>
      </c>
      <c r="C651" s="70">
        <v>7</v>
      </c>
      <c r="D651" s="70">
        <v>646</v>
      </c>
      <c r="E651" s="70">
        <v>300</v>
      </c>
      <c r="F651" s="70">
        <v>300</v>
      </c>
      <c r="G651" s="70">
        <v>2</v>
      </c>
      <c r="H651" s="70">
        <v>300</v>
      </c>
      <c r="I651" s="70">
        <v>300</v>
      </c>
      <c r="J651" s="70">
        <v>300</v>
      </c>
      <c r="K651" s="70">
        <v>300</v>
      </c>
      <c r="L651" s="70" t="s">
        <v>2277</v>
      </c>
      <c r="M651" t="str">
        <f t="shared" si="10"/>
        <v>ממונה בטיחות מוסמך גם בגובה</v>
      </c>
      <c r="N651" s="70" t="s">
        <v>100</v>
      </c>
      <c r="R651" s="70" t="s">
        <v>328</v>
      </c>
    </row>
    <row r="652" spans="1:18" x14ac:dyDescent="0.25">
      <c r="A652" s="70">
        <v>1564</v>
      </c>
      <c r="B652" s="70" t="s">
        <v>308</v>
      </c>
      <c r="C652" s="70">
        <v>3</v>
      </c>
      <c r="D652" s="70">
        <v>647</v>
      </c>
      <c r="E652" s="70">
        <v>100</v>
      </c>
      <c r="F652" s="70">
        <v>100</v>
      </c>
      <c r="G652" s="70">
        <v>0</v>
      </c>
      <c r="H652" s="70">
        <v>100</v>
      </c>
      <c r="I652" s="70">
        <v>0</v>
      </c>
      <c r="J652" s="70">
        <v>300</v>
      </c>
      <c r="K652" s="70">
        <v>100</v>
      </c>
      <c r="L652" s="70">
        <v>0</v>
      </c>
      <c r="M652" t="str">
        <f t="shared" si="10"/>
        <v>ממחזר מוצרי פלסטיק ומתכת</v>
      </c>
      <c r="N652" s="70" t="s">
        <v>100</v>
      </c>
      <c r="R652" s="70" t="s">
        <v>229</v>
      </c>
    </row>
    <row r="653" spans="1:18" x14ac:dyDescent="0.25">
      <c r="A653" s="70" t="s">
        <v>1935</v>
      </c>
      <c r="B653" s="70" t="s">
        <v>1936</v>
      </c>
      <c r="C653" s="70">
        <v>3</v>
      </c>
      <c r="D653" s="70">
        <v>648</v>
      </c>
      <c r="E653" s="70">
        <v>50</v>
      </c>
      <c r="F653" s="70">
        <v>50</v>
      </c>
      <c r="G653" s="70">
        <v>0</v>
      </c>
      <c r="H653" s="70">
        <v>0</v>
      </c>
      <c r="I653" s="70">
        <v>0</v>
      </c>
      <c r="J653" s="70">
        <v>300</v>
      </c>
      <c r="K653" s="70">
        <v>50</v>
      </c>
      <c r="L653" s="70">
        <v>0</v>
      </c>
      <c r="M653" t="str">
        <f t="shared" si="10"/>
        <v>ממיין יהלומים</v>
      </c>
      <c r="N653" s="70" t="s">
        <v>100</v>
      </c>
      <c r="R653" s="70" t="s">
        <v>278</v>
      </c>
    </row>
    <row r="654" spans="1:18" x14ac:dyDescent="0.25">
      <c r="A654" s="70" t="s">
        <v>1612</v>
      </c>
      <c r="B654" s="70" t="s">
        <v>1613</v>
      </c>
      <c r="C654" s="70">
        <v>3</v>
      </c>
      <c r="D654" s="70">
        <v>649</v>
      </c>
      <c r="E654" s="70">
        <v>50</v>
      </c>
      <c r="F654" s="70">
        <v>50</v>
      </c>
      <c r="G654" s="70">
        <v>0</v>
      </c>
      <c r="H654" s="70">
        <v>0</v>
      </c>
      <c r="I654" s="70">
        <v>0</v>
      </c>
      <c r="J654" s="70">
        <v>300</v>
      </c>
      <c r="K654" s="70">
        <v>50</v>
      </c>
      <c r="L654" s="70">
        <v>0</v>
      </c>
      <c r="M654" t="str">
        <f t="shared" si="10"/>
        <v>ממסגר/ממסגרת תמונות</v>
      </c>
      <c r="N654" s="70" t="s">
        <v>100</v>
      </c>
      <c r="R654" s="70" t="s">
        <v>203</v>
      </c>
    </row>
    <row r="655" spans="1:18" x14ac:dyDescent="0.25">
      <c r="A655" s="70" t="s">
        <v>1246</v>
      </c>
      <c r="B655" s="70" t="s">
        <v>1247</v>
      </c>
      <c r="C655" s="70">
        <v>3</v>
      </c>
      <c r="D655" s="70">
        <v>650</v>
      </c>
      <c r="E655" s="70">
        <v>0</v>
      </c>
      <c r="F655" s="70">
        <v>0</v>
      </c>
      <c r="G655" s="70">
        <v>0</v>
      </c>
      <c r="H655" s="70">
        <v>0</v>
      </c>
      <c r="I655" s="70">
        <v>0</v>
      </c>
      <c r="J655" s="70">
        <v>300</v>
      </c>
      <c r="K655" s="70">
        <v>0</v>
      </c>
      <c r="L655" s="70">
        <v>0</v>
      </c>
      <c r="M655" t="str">
        <f t="shared" si="10"/>
        <v>ממציא מיכשור (לאבני חן)</v>
      </c>
      <c r="N655" s="70" t="s">
        <v>100</v>
      </c>
      <c r="R655" s="70" t="s">
        <v>1587</v>
      </c>
    </row>
    <row r="656" spans="1:18" x14ac:dyDescent="0.25">
      <c r="A656" s="70" t="s">
        <v>1572</v>
      </c>
      <c r="B656" s="70" t="s">
        <v>1573</v>
      </c>
      <c r="C656" s="70">
        <v>2</v>
      </c>
      <c r="D656" s="70">
        <v>651</v>
      </c>
      <c r="E656" s="70">
        <v>0</v>
      </c>
      <c r="F656" s="70">
        <v>0</v>
      </c>
      <c r="G656" s="70">
        <v>0</v>
      </c>
      <c r="H656" s="70">
        <v>0</v>
      </c>
      <c r="I656" s="70">
        <v>0</v>
      </c>
      <c r="J656" s="70">
        <v>300</v>
      </c>
      <c r="K656" s="70">
        <v>0</v>
      </c>
      <c r="L656" s="70">
        <v>0</v>
      </c>
      <c r="M656" t="str">
        <f t="shared" si="10"/>
        <v>מנהל אירועים</v>
      </c>
      <c r="N656" s="70" t="s">
        <v>100</v>
      </c>
      <c r="R656" s="70" t="s">
        <v>195</v>
      </c>
    </row>
    <row r="657" spans="1:18" x14ac:dyDescent="0.25">
      <c r="A657" s="70" t="s">
        <v>1675</v>
      </c>
      <c r="B657" s="70" t="s">
        <v>1676</v>
      </c>
      <c r="C657" s="70">
        <v>1</v>
      </c>
      <c r="D657" s="70">
        <v>652</v>
      </c>
      <c r="E657" s="70">
        <v>0</v>
      </c>
      <c r="F657" s="70">
        <v>0</v>
      </c>
      <c r="G657" s="70">
        <v>0</v>
      </c>
      <c r="H657" s="70">
        <v>0</v>
      </c>
      <c r="I657" s="70">
        <v>0</v>
      </c>
      <c r="J657" s="70">
        <v>300</v>
      </c>
      <c r="K657" s="70">
        <v>0</v>
      </c>
      <c r="L657" s="70">
        <v>0</v>
      </c>
      <c r="M657" t="str">
        <f t="shared" si="10"/>
        <v>מנהל בית מדרש</v>
      </c>
      <c r="N657" s="70" t="s">
        <v>100</v>
      </c>
      <c r="R657" s="70" t="s">
        <v>2177</v>
      </c>
    </row>
    <row r="658" spans="1:18" x14ac:dyDescent="0.25">
      <c r="A658" s="70" t="s">
        <v>1590</v>
      </c>
      <c r="B658" s="70" t="s">
        <v>1591</v>
      </c>
      <c r="C658" s="70">
        <v>1</v>
      </c>
      <c r="D658" s="70">
        <v>653</v>
      </c>
      <c r="E658" s="70">
        <v>0</v>
      </c>
      <c r="F658" s="70">
        <v>0</v>
      </c>
      <c r="G658" s="70">
        <v>0</v>
      </c>
      <c r="H658" s="70">
        <v>0</v>
      </c>
      <c r="I658" s="70">
        <v>0</v>
      </c>
      <c r="J658" s="70">
        <v>300</v>
      </c>
      <c r="K658" s="70">
        <v>0</v>
      </c>
      <c r="L658" s="70">
        <v>0</v>
      </c>
      <c r="M658" t="str">
        <f t="shared" si="10"/>
        <v>מנהל בית ספר</v>
      </c>
      <c r="N658" s="70" t="s">
        <v>100</v>
      </c>
      <c r="R658" s="70" t="s">
        <v>660</v>
      </c>
    </row>
    <row r="659" spans="1:18" x14ac:dyDescent="0.25">
      <c r="A659" s="70">
        <v>2449</v>
      </c>
      <c r="B659" s="70" t="s">
        <v>457</v>
      </c>
      <c r="C659" s="70">
        <v>1</v>
      </c>
      <c r="D659" s="70">
        <v>654</v>
      </c>
      <c r="E659" s="70">
        <v>0</v>
      </c>
      <c r="F659" s="70">
        <v>0</v>
      </c>
      <c r="G659" s="70">
        <v>0</v>
      </c>
      <c r="H659" s="70">
        <v>0</v>
      </c>
      <c r="I659" s="70">
        <v>0</v>
      </c>
      <c r="J659" s="70">
        <v>300</v>
      </c>
      <c r="K659" s="70">
        <v>0</v>
      </c>
      <c r="L659" s="70">
        <v>0</v>
      </c>
      <c r="M659" t="str">
        <f t="shared" si="10"/>
        <v>מנהל בית ספר לגלישה (ניהול בלבד)</v>
      </c>
      <c r="N659" s="70" t="s">
        <v>100</v>
      </c>
      <c r="R659" s="70" t="s">
        <v>1593</v>
      </c>
    </row>
    <row r="660" spans="1:18" x14ac:dyDescent="0.25">
      <c r="A660" s="70">
        <v>1202</v>
      </c>
      <c r="B660" s="70" t="s">
        <v>269</v>
      </c>
      <c r="C660" s="70">
        <v>3</v>
      </c>
      <c r="D660" s="70">
        <v>655</v>
      </c>
      <c r="E660" s="70">
        <v>50</v>
      </c>
      <c r="F660" s="70">
        <v>50</v>
      </c>
      <c r="G660" s="70">
        <v>0</v>
      </c>
      <c r="H660" s="70">
        <v>100</v>
      </c>
      <c r="I660" s="70">
        <v>0</v>
      </c>
      <c r="J660" s="70">
        <v>300</v>
      </c>
      <c r="K660" s="70">
        <v>50</v>
      </c>
      <c r="L660" s="70">
        <v>0</v>
      </c>
      <c r="M660" t="str">
        <f t="shared" si="10"/>
        <v>מנהל במפעל לעיבוד והרכבת פח</v>
      </c>
      <c r="N660" s="70" t="s">
        <v>100</v>
      </c>
      <c r="R660" s="70" t="s">
        <v>545</v>
      </c>
    </row>
    <row r="661" spans="1:18" x14ac:dyDescent="0.25">
      <c r="A661" s="70" t="s">
        <v>1580</v>
      </c>
      <c r="B661" s="70" t="s">
        <v>1581</v>
      </c>
      <c r="C661" s="70">
        <v>3</v>
      </c>
      <c r="D661" s="70">
        <v>656</v>
      </c>
      <c r="E661" s="70">
        <v>50</v>
      </c>
      <c r="F661" s="70">
        <v>50</v>
      </c>
      <c r="G661" s="70">
        <v>0</v>
      </c>
      <c r="H661" s="70">
        <v>0</v>
      </c>
      <c r="I661" s="70">
        <v>0</v>
      </c>
      <c r="J661" s="70">
        <v>300</v>
      </c>
      <c r="K661" s="70">
        <v>50</v>
      </c>
      <c r="L661" s="70">
        <v>0</v>
      </c>
      <c r="M661" t="str">
        <f t="shared" si="10"/>
        <v>מנהל הרכבות רהיטים</v>
      </c>
      <c r="N661" s="70" t="s">
        <v>100</v>
      </c>
      <c r="R661" s="70" t="s">
        <v>207</v>
      </c>
    </row>
    <row r="662" spans="1:18" x14ac:dyDescent="0.25">
      <c r="A662" s="70">
        <v>2533</v>
      </c>
      <c r="B662" s="70" t="s">
        <v>537</v>
      </c>
      <c r="C662" s="70">
        <v>1</v>
      </c>
      <c r="D662" s="70">
        <v>657</v>
      </c>
      <c r="E662" s="70">
        <v>0</v>
      </c>
      <c r="F662" s="70">
        <v>0</v>
      </c>
      <c r="G662" s="70">
        <v>0</v>
      </c>
      <c r="H662" s="70">
        <v>0</v>
      </c>
      <c r="I662" s="70">
        <v>0</v>
      </c>
      <c r="J662" s="70">
        <v>300</v>
      </c>
      <c r="K662" s="70">
        <v>0</v>
      </c>
      <c r="L662" s="70">
        <v>0</v>
      </c>
      <c r="M662" t="str">
        <f t="shared" si="10"/>
        <v>מנהל השקעות</v>
      </c>
      <c r="N662" s="70" t="s">
        <v>100</v>
      </c>
      <c r="R662" s="70" t="s">
        <v>407</v>
      </c>
    </row>
    <row r="663" spans="1:18" x14ac:dyDescent="0.25">
      <c r="A663" s="70">
        <v>1159</v>
      </c>
      <c r="B663" s="70" t="s">
        <v>238</v>
      </c>
      <c r="C663" s="70">
        <v>3</v>
      </c>
      <c r="D663" s="70">
        <v>658</v>
      </c>
      <c r="E663" s="70">
        <v>150</v>
      </c>
      <c r="F663" s="70">
        <v>150</v>
      </c>
      <c r="G663" s="70">
        <v>0</v>
      </c>
      <c r="H663" s="70">
        <v>200</v>
      </c>
      <c r="I663" s="70">
        <v>0</v>
      </c>
      <c r="J663" s="70">
        <v>300</v>
      </c>
      <c r="K663" s="70">
        <v>150</v>
      </c>
      <c r="L663" s="70">
        <v>0</v>
      </c>
      <c r="M663" t="str">
        <f t="shared" si="10"/>
        <v>מנהל וטכנאי רדיו/T.V(אנטנות)</v>
      </c>
      <c r="N663" s="70" t="s">
        <v>100</v>
      </c>
      <c r="R663" s="70" t="s">
        <v>216</v>
      </c>
    </row>
    <row r="664" spans="1:18" x14ac:dyDescent="0.25">
      <c r="A664" s="70">
        <v>2629</v>
      </c>
      <c r="B664" s="70" t="s">
        <v>628</v>
      </c>
      <c r="C664" s="70">
        <v>3</v>
      </c>
      <c r="D664" s="70">
        <v>659</v>
      </c>
      <c r="E664" s="70">
        <v>100</v>
      </c>
      <c r="F664" s="70">
        <v>100</v>
      </c>
      <c r="G664" s="70">
        <v>0</v>
      </c>
      <c r="H664" s="70">
        <v>100</v>
      </c>
      <c r="I664" s="70">
        <v>0</v>
      </c>
      <c r="J664" s="70">
        <v>300</v>
      </c>
      <c r="K664" s="70">
        <v>100</v>
      </c>
      <c r="L664" s="70">
        <v>0</v>
      </c>
      <c r="M664" t="str">
        <f t="shared" si="10"/>
        <v>מנהל ומדריך רכיבה על טרקטורונים</v>
      </c>
      <c r="N664" s="70" t="s">
        <v>100</v>
      </c>
      <c r="R664" s="70" t="s">
        <v>2179</v>
      </c>
    </row>
    <row r="665" spans="1:18" x14ac:dyDescent="0.25">
      <c r="A665" s="70">
        <v>1773</v>
      </c>
      <c r="B665" s="70" t="s">
        <v>370</v>
      </c>
      <c r="C665" s="70">
        <v>3</v>
      </c>
      <c r="D665" s="70">
        <v>660</v>
      </c>
      <c r="E665" s="70">
        <v>50</v>
      </c>
      <c r="F665" s="70">
        <v>50</v>
      </c>
      <c r="G665" s="70">
        <v>0</v>
      </c>
      <c r="H665" s="70">
        <v>100</v>
      </c>
      <c r="I665" s="70">
        <v>0</v>
      </c>
      <c r="J665" s="70">
        <v>300</v>
      </c>
      <c r="K665" s="70">
        <v>50</v>
      </c>
      <c r="L665" s="70">
        <v>0</v>
      </c>
      <c r="M665" t="str">
        <f t="shared" si="10"/>
        <v>מנהל חברה לעבודות חשמל</v>
      </c>
      <c r="N665" s="70" t="s">
        <v>100</v>
      </c>
      <c r="R665" s="70" t="s">
        <v>2021</v>
      </c>
    </row>
    <row r="666" spans="1:18" x14ac:dyDescent="0.25">
      <c r="A666" s="70">
        <v>1028</v>
      </c>
      <c r="B666" s="70" t="s">
        <v>137</v>
      </c>
      <c r="C666" s="70">
        <v>3</v>
      </c>
      <c r="D666" s="70">
        <v>661</v>
      </c>
      <c r="E666" s="70">
        <v>100</v>
      </c>
      <c r="F666" s="70">
        <v>100</v>
      </c>
      <c r="G666" s="70">
        <v>0</v>
      </c>
      <c r="H666" s="70">
        <v>100</v>
      </c>
      <c r="I666" s="70">
        <v>0</v>
      </c>
      <c r="J666" s="70">
        <v>300</v>
      </c>
      <c r="K666" s="70">
        <v>100</v>
      </c>
      <c r="L666" s="70">
        <v>0</v>
      </c>
      <c r="M666" t="str">
        <f t="shared" si="10"/>
        <v>מנהל חברה לעבודות חשמל ובנין</v>
      </c>
      <c r="N666" s="70" t="s">
        <v>100</v>
      </c>
      <c r="R666" s="70" t="s">
        <v>314</v>
      </c>
    </row>
    <row r="667" spans="1:18" x14ac:dyDescent="0.25">
      <c r="A667" s="70">
        <v>2745</v>
      </c>
      <c r="B667" s="70" t="s">
        <v>2350</v>
      </c>
      <c r="C667" s="70">
        <v>3</v>
      </c>
      <c r="D667" s="70">
        <v>662</v>
      </c>
      <c r="E667" s="70">
        <v>100</v>
      </c>
      <c r="F667" s="70">
        <v>100</v>
      </c>
      <c r="G667" s="70">
        <v>2</v>
      </c>
      <c r="H667" s="70">
        <v>300</v>
      </c>
      <c r="I667" s="70">
        <v>300</v>
      </c>
      <c r="J667" s="70">
        <v>300</v>
      </c>
      <c r="K667" s="70">
        <v>300</v>
      </c>
      <c r="L667" s="70">
        <v>300</v>
      </c>
      <c r="M667" t="str">
        <f t="shared" si="10"/>
        <v>מנהל חברת אבטחה בשטח (בהודו)</v>
      </c>
      <c r="N667" s="70" t="s">
        <v>100</v>
      </c>
      <c r="R667" s="70" t="s">
        <v>361</v>
      </c>
    </row>
    <row r="668" spans="1:18" x14ac:dyDescent="0.25">
      <c r="A668" s="70" t="s">
        <v>2170</v>
      </c>
      <c r="B668" s="70" t="s">
        <v>2171</v>
      </c>
      <c r="C668" s="70">
        <v>3</v>
      </c>
      <c r="D668" s="70">
        <v>663</v>
      </c>
      <c r="E668" s="70">
        <v>100</v>
      </c>
      <c r="F668" s="70">
        <v>100</v>
      </c>
      <c r="G668" s="70">
        <v>0</v>
      </c>
      <c r="H668" s="70">
        <v>100</v>
      </c>
      <c r="I668" s="70">
        <v>0</v>
      </c>
      <c r="J668" s="70">
        <v>300</v>
      </c>
      <c r="K668" s="70">
        <v>100</v>
      </c>
      <c r="L668" s="70">
        <v>0</v>
      </c>
      <c r="M668" t="str">
        <f t="shared" si="10"/>
        <v>מנהל חברת בניה והתקנת דודים ע.</v>
      </c>
      <c r="N668" s="70" t="s">
        <v>100</v>
      </c>
      <c r="R668" s="70" t="s">
        <v>697</v>
      </c>
    </row>
    <row r="669" spans="1:18" x14ac:dyDescent="0.25">
      <c r="A669" s="70">
        <v>1889</v>
      </c>
      <c r="B669" s="70" t="s">
        <v>408</v>
      </c>
      <c r="C669" s="70">
        <v>3</v>
      </c>
      <c r="D669" s="70">
        <v>664</v>
      </c>
      <c r="E669" s="70">
        <v>0</v>
      </c>
      <c r="F669" s="70">
        <v>0</v>
      </c>
      <c r="G669" s="70">
        <v>0</v>
      </c>
      <c r="H669" s="70">
        <v>0</v>
      </c>
      <c r="I669" s="70">
        <v>0</v>
      </c>
      <c r="J669" s="70">
        <v>300</v>
      </c>
      <c r="K669" s="70">
        <v>0</v>
      </c>
      <c r="L669" s="70">
        <v>0</v>
      </c>
      <c r="M669" t="str">
        <f t="shared" si="10"/>
        <v>מנהל חוף</v>
      </c>
      <c r="N669" s="70" t="s">
        <v>100</v>
      </c>
      <c r="R669" s="70" t="s">
        <v>705</v>
      </c>
    </row>
    <row r="670" spans="1:18" x14ac:dyDescent="0.25">
      <c r="A670" s="70" t="s">
        <v>105</v>
      </c>
      <c r="B670" s="70" t="s">
        <v>106</v>
      </c>
      <c r="C670" s="70">
        <v>1</v>
      </c>
      <c r="D670" s="70">
        <v>665</v>
      </c>
      <c r="E670" s="70">
        <v>0</v>
      </c>
      <c r="F670" s="70">
        <v>0</v>
      </c>
      <c r="G670" s="70">
        <v>0</v>
      </c>
      <c r="H670" s="70">
        <v>0</v>
      </c>
      <c r="I670" s="70">
        <v>0</v>
      </c>
      <c r="J670" s="70">
        <v>300</v>
      </c>
      <c r="K670" s="70">
        <v>0</v>
      </c>
      <c r="L670" s="70">
        <v>0</v>
      </c>
      <c r="M670" t="str">
        <f t="shared" si="10"/>
        <v>מנהל חשבונות</v>
      </c>
      <c r="N670" s="70" t="s">
        <v>100</v>
      </c>
      <c r="R670" s="70" t="s">
        <v>277</v>
      </c>
    </row>
    <row r="671" spans="1:18" x14ac:dyDescent="0.25">
      <c r="A671" s="70" t="s">
        <v>726</v>
      </c>
      <c r="B671" s="70" t="s">
        <v>727</v>
      </c>
      <c r="C671" s="70">
        <v>1</v>
      </c>
      <c r="D671" s="70">
        <v>666</v>
      </c>
      <c r="E671" s="70">
        <v>0</v>
      </c>
      <c r="F671" s="70">
        <v>0</v>
      </c>
      <c r="G671" s="70">
        <v>0</v>
      </c>
      <c r="H671" s="70">
        <v>0</v>
      </c>
      <c r="I671" s="70">
        <v>0</v>
      </c>
      <c r="J671" s="70">
        <v>300</v>
      </c>
      <c r="K671" s="70">
        <v>0</v>
      </c>
      <c r="L671" s="70">
        <v>0</v>
      </c>
      <c r="M671" t="str">
        <f t="shared" si="10"/>
        <v>מנהל יחידת מחשב</v>
      </c>
      <c r="N671" s="70" t="s">
        <v>100</v>
      </c>
      <c r="R671" s="70" t="s">
        <v>2147</v>
      </c>
    </row>
    <row r="672" spans="1:18" x14ac:dyDescent="0.25">
      <c r="A672" s="70" t="s">
        <v>1808</v>
      </c>
      <c r="B672" s="70" t="s">
        <v>1809</v>
      </c>
      <c r="C672" s="70">
        <v>3</v>
      </c>
      <c r="D672" s="70">
        <v>667</v>
      </c>
      <c r="E672" s="70">
        <v>50</v>
      </c>
      <c r="F672" s="70">
        <v>50</v>
      </c>
      <c r="G672" s="70">
        <v>0</v>
      </c>
      <c r="H672" s="70">
        <v>100</v>
      </c>
      <c r="I672" s="70">
        <v>0</v>
      </c>
      <c r="J672" s="70">
        <v>300</v>
      </c>
      <c r="K672" s="70">
        <v>50</v>
      </c>
      <c r="L672" s="70">
        <v>0</v>
      </c>
      <c r="M672" t="str">
        <f t="shared" si="10"/>
        <v>מנהל יצור מפעל אזעקות</v>
      </c>
      <c r="N672" s="70" t="s">
        <v>100</v>
      </c>
      <c r="R672" s="70" t="s">
        <v>1645</v>
      </c>
    </row>
    <row r="673" spans="1:18" x14ac:dyDescent="0.25">
      <c r="A673" s="70">
        <v>1140</v>
      </c>
      <c r="B673" s="70" t="s">
        <v>226</v>
      </c>
      <c r="C673" s="70">
        <v>1</v>
      </c>
      <c r="D673" s="70">
        <v>668</v>
      </c>
      <c r="E673" s="70">
        <v>0</v>
      </c>
      <c r="F673" s="70">
        <v>0</v>
      </c>
      <c r="G673" s="70">
        <v>0</v>
      </c>
      <c r="H673" s="70">
        <v>0</v>
      </c>
      <c r="I673" s="70">
        <v>0</v>
      </c>
      <c r="J673" s="70">
        <v>300</v>
      </c>
      <c r="K673" s="70">
        <v>0</v>
      </c>
      <c r="L673" s="70">
        <v>0</v>
      </c>
      <c r="M673" t="str">
        <f t="shared" si="10"/>
        <v>מנהל כספים</v>
      </c>
      <c r="N673" s="70" t="s">
        <v>100</v>
      </c>
      <c r="R673" s="70" t="s">
        <v>1183</v>
      </c>
    </row>
    <row r="674" spans="1:18" x14ac:dyDescent="0.25">
      <c r="A674" s="70">
        <v>1820</v>
      </c>
      <c r="B674" s="70" t="s">
        <v>416</v>
      </c>
      <c r="C674" s="70">
        <v>1</v>
      </c>
      <c r="D674" s="70">
        <v>669</v>
      </c>
      <c r="E674" s="70">
        <v>0</v>
      </c>
      <c r="F674" s="70">
        <v>0</v>
      </c>
      <c r="G674" s="70">
        <v>0</v>
      </c>
      <c r="H674" s="70">
        <v>0</v>
      </c>
      <c r="I674" s="70">
        <v>0</v>
      </c>
      <c r="J674" s="70">
        <v>300</v>
      </c>
      <c r="K674" s="70">
        <v>0</v>
      </c>
      <c r="L674" s="70">
        <v>0</v>
      </c>
      <c r="M674" t="str">
        <f t="shared" si="10"/>
        <v>מנהל מבצעים בחברת תעופה</v>
      </c>
      <c r="N674" s="70" t="s">
        <v>100</v>
      </c>
      <c r="R674" s="70" t="s">
        <v>2105</v>
      </c>
    </row>
    <row r="675" spans="1:18" x14ac:dyDescent="0.25">
      <c r="A675" s="70" t="s">
        <v>1550</v>
      </c>
      <c r="B675" s="70" t="s">
        <v>1551</v>
      </c>
      <c r="C675" s="70">
        <v>7</v>
      </c>
      <c r="D675" s="70">
        <v>670</v>
      </c>
      <c r="E675" s="70">
        <v>300</v>
      </c>
      <c r="F675" s="70">
        <v>300</v>
      </c>
      <c r="G675" s="70">
        <v>300</v>
      </c>
      <c r="H675" s="70">
        <v>500</v>
      </c>
      <c r="I675" s="70">
        <v>300</v>
      </c>
      <c r="J675" s="70">
        <v>300</v>
      </c>
      <c r="K675" s="70">
        <v>300</v>
      </c>
      <c r="L675" s="70">
        <v>0</v>
      </c>
      <c r="M675" t="str">
        <f t="shared" si="10"/>
        <v>מנהל מועדון לילה</v>
      </c>
      <c r="N675" s="70" t="s">
        <v>100</v>
      </c>
      <c r="R675" s="70" t="s">
        <v>1287</v>
      </c>
    </row>
    <row r="676" spans="1:18" x14ac:dyDescent="0.25">
      <c r="A676" s="70">
        <v>1049</v>
      </c>
      <c r="B676" s="70" t="s">
        <v>153</v>
      </c>
      <c r="C676" s="70">
        <v>3</v>
      </c>
      <c r="D676" s="70">
        <v>671</v>
      </c>
      <c r="E676" s="70">
        <v>300</v>
      </c>
      <c r="F676" s="70">
        <v>300</v>
      </c>
      <c r="G676" s="70">
        <v>2</v>
      </c>
      <c r="H676" s="70">
        <v>300</v>
      </c>
      <c r="I676" s="70">
        <v>2</v>
      </c>
      <c r="J676" s="70">
        <v>300</v>
      </c>
      <c r="K676" s="70">
        <v>300</v>
      </c>
      <c r="L676" s="70">
        <v>0</v>
      </c>
      <c r="M676" t="str">
        <f t="shared" si="10"/>
        <v>מנהל מועדון צניחה -מדריך צניחה</v>
      </c>
      <c r="N676" s="70" t="s">
        <v>100</v>
      </c>
      <c r="R676" s="70" t="s">
        <v>1413</v>
      </c>
    </row>
    <row r="677" spans="1:18" x14ac:dyDescent="0.25">
      <c r="A677" s="70" t="s">
        <v>1328</v>
      </c>
      <c r="B677" s="70" t="s">
        <v>1329</v>
      </c>
      <c r="C677" s="70">
        <v>3</v>
      </c>
      <c r="D677" s="70">
        <v>672</v>
      </c>
      <c r="E677" s="70">
        <v>100</v>
      </c>
      <c r="F677" s="70">
        <v>100</v>
      </c>
      <c r="G677" s="70">
        <v>0</v>
      </c>
      <c r="H677" s="70">
        <v>0</v>
      </c>
      <c r="I677" s="70">
        <v>0</v>
      </c>
      <c r="J677" s="70">
        <v>300</v>
      </c>
      <c r="K677" s="70">
        <v>100</v>
      </c>
      <c r="L677" s="70">
        <v>0</v>
      </c>
      <c r="M677" t="str">
        <f t="shared" si="10"/>
        <v>מנהל מחסן</v>
      </c>
      <c r="N677" s="70" t="s">
        <v>100</v>
      </c>
      <c r="R677" s="70" t="s">
        <v>1443</v>
      </c>
    </row>
    <row r="678" spans="1:18" x14ac:dyDescent="0.25">
      <c r="A678" s="70">
        <v>2398</v>
      </c>
      <c r="B678" s="70" t="s">
        <v>417</v>
      </c>
      <c r="C678" s="70">
        <v>3</v>
      </c>
      <c r="D678" s="70">
        <v>673</v>
      </c>
      <c r="E678" s="70">
        <v>50</v>
      </c>
      <c r="F678" s="70">
        <v>50</v>
      </c>
      <c r="G678" s="70">
        <v>0</v>
      </c>
      <c r="H678" s="70">
        <v>0</v>
      </c>
      <c r="I678" s="70">
        <v>0</v>
      </c>
      <c r="J678" s="70">
        <v>300</v>
      </c>
      <c r="K678" s="70">
        <v>50</v>
      </c>
      <c r="L678" s="70">
        <v>0</v>
      </c>
      <c r="M678" t="str">
        <f t="shared" si="10"/>
        <v>מנהל מטעים</v>
      </c>
      <c r="N678" s="70" t="s">
        <v>100</v>
      </c>
      <c r="R678" s="70" t="s">
        <v>1241</v>
      </c>
    </row>
    <row r="679" spans="1:18" x14ac:dyDescent="0.25">
      <c r="A679" s="70" t="s">
        <v>1570</v>
      </c>
      <c r="B679" s="70" t="s">
        <v>1571</v>
      </c>
      <c r="C679" s="70">
        <v>2</v>
      </c>
      <c r="D679" s="70">
        <v>674</v>
      </c>
      <c r="E679" s="70">
        <v>0</v>
      </c>
      <c r="F679" s="70">
        <v>0</v>
      </c>
      <c r="G679" s="70">
        <v>0</v>
      </c>
      <c r="H679" s="70">
        <v>0</v>
      </c>
      <c r="I679" s="70">
        <v>0</v>
      </c>
      <c r="J679" s="70">
        <v>300</v>
      </c>
      <c r="K679" s="70">
        <v>0</v>
      </c>
      <c r="L679" s="70">
        <v>0</v>
      </c>
      <c r="M679" t="str">
        <f t="shared" si="10"/>
        <v>מנהל מכון העתקות</v>
      </c>
      <c r="N679" s="70" t="s">
        <v>100</v>
      </c>
      <c r="R679" s="70" t="s">
        <v>185</v>
      </c>
    </row>
    <row r="680" spans="1:18" x14ac:dyDescent="0.25">
      <c r="A680" s="70" t="s">
        <v>1408</v>
      </c>
      <c r="B680" s="70" t="s">
        <v>1409</v>
      </c>
      <c r="C680" s="70">
        <v>1</v>
      </c>
      <c r="D680" s="70">
        <v>675</v>
      </c>
      <c r="E680" s="70">
        <v>0</v>
      </c>
      <c r="F680" s="70">
        <v>0</v>
      </c>
      <c r="G680" s="70">
        <v>0</v>
      </c>
      <c r="H680" s="70">
        <v>0</v>
      </c>
      <c r="I680" s="70">
        <v>0</v>
      </c>
      <c r="J680" s="70">
        <v>300</v>
      </c>
      <c r="K680" s="70">
        <v>0</v>
      </c>
      <c r="L680" s="70">
        <v>0</v>
      </c>
      <c r="M680" t="str">
        <f t="shared" si="10"/>
        <v>מנהל מכירות</v>
      </c>
      <c r="N680" s="70" t="s">
        <v>100</v>
      </c>
      <c r="R680" s="70" t="s">
        <v>948</v>
      </c>
    </row>
    <row r="681" spans="1:18" x14ac:dyDescent="0.25">
      <c r="A681" s="70">
        <v>2747</v>
      </c>
      <c r="B681" s="70" t="s">
        <v>2352</v>
      </c>
      <c r="C681" s="70">
        <v>1</v>
      </c>
      <c r="D681" s="70">
        <v>676</v>
      </c>
      <c r="E681" s="70">
        <v>0</v>
      </c>
      <c r="F681" s="70">
        <v>0</v>
      </c>
      <c r="G681" s="70">
        <v>0</v>
      </c>
      <c r="H681" s="70">
        <v>0</v>
      </c>
      <c r="I681" s="70">
        <v>0</v>
      </c>
      <c r="J681" s="70">
        <v>300</v>
      </c>
      <c r="K681" s="70">
        <v>0</v>
      </c>
      <c r="L681" s="70">
        <v>0</v>
      </c>
      <c r="M681" t="str">
        <f t="shared" si="10"/>
        <v>מנהל מעון/גן/צהרון (ניהול בלבד)</v>
      </c>
      <c r="N681" s="70" t="s">
        <v>100</v>
      </c>
      <c r="R681" s="70" t="s">
        <v>717</v>
      </c>
    </row>
    <row r="682" spans="1:18" x14ac:dyDescent="0.25">
      <c r="A682" s="70">
        <v>1233</v>
      </c>
      <c r="B682" s="70" t="s">
        <v>281</v>
      </c>
      <c r="C682" s="70">
        <v>1</v>
      </c>
      <c r="D682" s="70">
        <v>677</v>
      </c>
      <c r="E682" s="70">
        <v>0</v>
      </c>
      <c r="F682" s="70">
        <v>0</v>
      </c>
      <c r="G682" s="70">
        <v>0</v>
      </c>
      <c r="H682" s="70">
        <v>0</v>
      </c>
      <c r="I682" s="70">
        <v>0</v>
      </c>
      <c r="J682" s="70">
        <v>300</v>
      </c>
      <c r="K682" s="70">
        <v>0</v>
      </c>
      <c r="L682" s="70">
        <v>0</v>
      </c>
      <c r="M682" t="str">
        <f t="shared" si="10"/>
        <v>מנהל מערכות מידע</v>
      </c>
      <c r="N682" s="70" t="s">
        <v>100</v>
      </c>
      <c r="R682" s="70" t="s">
        <v>1415</v>
      </c>
    </row>
    <row r="683" spans="1:18" x14ac:dyDescent="0.25">
      <c r="A683" s="70">
        <v>1886</v>
      </c>
      <c r="B683" s="70" t="s">
        <v>390</v>
      </c>
      <c r="C683" s="70">
        <v>3</v>
      </c>
      <c r="D683" s="70">
        <v>678</v>
      </c>
      <c r="E683" s="70">
        <v>50</v>
      </c>
      <c r="F683" s="70">
        <v>50</v>
      </c>
      <c r="G683" s="70">
        <v>0</v>
      </c>
      <c r="H683" s="70">
        <v>100</v>
      </c>
      <c r="I683" s="70">
        <v>0</v>
      </c>
      <c r="J683" s="70">
        <v>300</v>
      </c>
      <c r="K683" s="70">
        <v>50</v>
      </c>
      <c r="L683" s="70">
        <v>0</v>
      </c>
      <c r="M683" t="str">
        <f t="shared" si="10"/>
        <v>מנהל מפעל לעבודות פח מדוייקות</v>
      </c>
      <c r="N683" s="70" t="s">
        <v>100</v>
      </c>
      <c r="R683" s="70" t="s">
        <v>2027</v>
      </c>
    </row>
    <row r="684" spans="1:18" x14ac:dyDescent="0.25">
      <c r="A684" s="70">
        <v>2725</v>
      </c>
      <c r="B684" s="70" t="s">
        <v>2332</v>
      </c>
      <c r="C684" s="70">
        <v>1</v>
      </c>
      <c r="D684" s="70">
        <v>679</v>
      </c>
      <c r="E684" s="70">
        <v>0</v>
      </c>
      <c r="F684" s="70">
        <v>0</v>
      </c>
      <c r="G684" s="70">
        <v>0</v>
      </c>
      <c r="H684" s="70">
        <v>0</v>
      </c>
      <c r="I684" s="70">
        <v>0</v>
      </c>
      <c r="J684" s="70">
        <v>300</v>
      </c>
      <c r="K684" s="70">
        <v>0</v>
      </c>
      <c r="L684" s="70">
        <v>0</v>
      </c>
      <c r="M684" t="str">
        <f t="shared" si="10"/>
        <v>מנהל מרחב/אגף (לא בשטח)</v>
      </c>
      <c r="N684" s="70" t="s">
        <v>100</v>
      </c>
      <c r="R684" s="70" t="s">
        <v>1690</v>
      </c>
    </row>
    <row r="685" spans="1:18" x14ac:dyDescent="0.25">
      <c r="A685" s="70" t="s">
        <v>1673</v>
      </c>
      <c r="B685" s="70" t="s">
        <v>1674</v>
      </c>
      <c r="C685" s="70">
        <v>1</v>
      </c>
      <c r="D685" s="70">
        <v>680</v>
      </c>
      <c r="E685" s="70">
        <v>0</v>
      </c>
      <c r="F685" s="70">
        <v>0</v>
      </c>
      <c r="G685" s="70">
        <v>0</v>
      </c>
      <c r="H685" s="70">
        <v>0</v>
      </c>
      <c r="I685" s="70">
        <v>0</v>
      </c>
      <c r="J685" s="70">
        <v>300</v>
      </c>
      <c r="K685" s="70">
        <v>0</v>
      </c>
      <c r="L685" s="70">
        <v>0</v>
      </c>
      <c r="M685" t="str">
        <f t="shared" si="10"/>
        <v>מנהל משאבי אנוש</v>
      </c>
      <c r="N685" s="70" t="s">
        <v>100</v>
      </c>
      <c r="R685" s="70" t="s">
        <v>1507</v>
      </c>
    </row>
    <row r="686" spans="1:18" x14ac:dyDescent="0.25">
      <c r="A686" s="70">
        <v>2492</v>
      </c>
      <c r="B686" s="70" t="s">
        <v>496</v>
      </c>
      <c r="C686" s="70">
        <v>1</v>
      </c>
      <c r="D686" s="70">
        <v>681</v>
      </c>
      <c r="E686" s="70">
        <v>0</v>
      </c>
      <c r="F686" s="70">
        <v>0</v>
      </c>
      <c r="G686" s="70">
        <v>0</v>
      </c>
      <c r="H686" s="70">
        <v>0</v>
      </c>
      <c r="I686" s="70">
        <v>0</v>
      </c>
      <c r="J686" s="70">
        <v>300</v>
      </c>
      <c r="K686" s="70">
        <v>0</v>
      </c>
      <c r="L686" s="70">
        <v>0</v>
      </c>
      <c r="M686" t="str">
        <f t="shared" si="10"/>
        <v>מנהל משחטה</v>
      </c>
      <c r="N686" s="70" t="s">
        <v>100</v>
      </c>
      <c r="R686" s="70" t="s">
        <v>117</v>
      </c>
    </row>
    <row r="687" spans="1:18" x14ac:dyDescent="0.25">
      <c r="A687" s="70">
        <v>1038</v>
      </c>
      <c r="B687" s="70" t="s">
        <v>146</v>
      </c>
      <c r="C687" s="70">
        <v>3</v>
      </c>
      <c r="D687" s="70">
        <v>682</v>
      </c>
      <c r="E687" s="70">
        <v>150</v>
      </c>
      <c r="F687" s="70">
        <v>150</v>
      </c>
      <c r="G687" s="70">
        <v>0</v>
      </c>
      <c r="H687" s="70">
        <v>100</v>
      </c>
      <c r="I687" s="70">
        <v>0</v>
      </c>
      <c r="J687" s="70">
        <v>300</v>
      </c>
      <c r="K687" s="70">
        <v>150</v>
      </c>
      <c r="L687" s="70">
        <v>0</v>
      </c>
      <c r="M687" t="str">
        <f t="shared" si="10"/>
        <v>מנהל משחטה (גם שוחט)</v>
      </c>
      <c r="N687" s="70" t="s">
        <v>100</v>
      </c>
      <c r="R687" s="70" t="s">
        <v>2043</v>
      </c>
    </row>
    <row r="688" spans="1:18" x14ac:dyDescent="0.25">
      <c r="A688" s="70" t="s">
        <v>1576</v>
      </c>
      <c r="B688" s="70" t="s">
        <v>1577</v>
      </c>
      <c r="C688" s="70">
        <v>2</v>
      </c>
      <c r="D688" s="70">
        <v>683</v>
      </c>
      <c r="E688" s="70">
        <v>0</v>
      </c>
      <c r="F688" s="70">
        <v>0</v>
      </c>
      <c r="G688" s="70">
        <v>0</v>
      </c>
      <c r="H688" s="70">
        <v>0</v>
      </c>
      <c r="I688" s="70">
        <v>0</v>
      </c>
      <c r="J688" s="70">
        <v>300</v>
      </c>
      <c r="K688" s="70">
        <v>0</v>
      </c>
      <c r="L688" s="70">
        <v>0</v>
      </c>
      <c r="M688" t="str">
        <f t="shared" si="10"/>
        <v>מנהל משמרת</v>
      </c>
      <c r="N688" s="70" t="s">
        <v>100</v>
      </c>
      <c r="R688" s="70" t="s">
        <v>1839</v>
      </c>
    </row>
    <row r="689" spans="1:18" x14ac:dyDescent="0.25">
      <c r="A689" s="70">
        <v>2471</v>
      </c>
      <c r="B689" s="70" t="s">
        <v>477</v>
      </c>
      <c r="C689" s="70">
        <v>3</v>
      </c>
      <c r="D689" s="70">
        <v>684</v>
      </c>
      <c r="E689" s="70">
        <v>50</v>
      </c>
      <c r="F689" s="70">
        <v>50</v>
      </c>
      <c r="G689" s="70">
        <v>0</v>
      </c>
      <c r="H689" s="70">
        <v>0</v>
      </c>
      <c r="I689" s="70">
        <v>0</v>
      </c>
      <c r="J689" s="70">
        <v>300</v>
      </c>
      <c r="K689" s="70">
        <v>50</v>
      </c>
      <c r="L689" s="70">
        <v>0</v>
      </c>
      <c r="M689" t="str">
        <f t="shared" si="10"/>
        <v>מנהל משתלה</v>
      </c>
      <c r="N689" s="70" t="s">
        <v>100</v>
      </c>
      <c r="R689" s="70" t="s">
        <v>759</v>
      </c>
    </row>
    <row r="690" spans="1:18" x14ac:dyDescent="0.25">
      <c r="A690" s="70">
        <v>2730</v>
      </c>
      <c r="B690" s="70" t="s">
        <v>2337</v>
      </c>
      <c r="C690" s="70">
        <v>1</v>
      </c>
      <c r="D690" s="70">
        <v>685</v>
      </c>
      <c r="E690" s="70">
        <v>0</v>
      </c>
      <c r="F690" s="70">
        <v>0</v>
      </c>
      <c r="G690" s="70">
        <v>0</v>
      </c>
      <c r="H690" s="70">
        <v>0</v>
      </c>
      <c r="I690" s="70">
        <v>0</v>
      </c>
      <c r="J690" s="70">
        <v>300</v>
      </c>
      <c r="K690" s="70">
        <v>0</v>
      </c>
      <c r="L690" s="70">
        <v>0</v>
      </c>
      <c r="M690" t="str">
        <f t="shared" si="10"/>
        <v>מנהל נכסים</v>
      </c>
      <c r="N690" s="70" t="s">
        <v>100</v>
      </c>
      <c r="R690" s="70" t="s">
        <v>1369</v>
      </c>
    </row>
    <row r="691" spans="1:18" x14ac:dyDescent="0.25">
      <c r="A691" s="70" t="s">
        <v>1574</v>
      </c>
      <c r="B691" s="70" t="s">
        <v>1575</v>
      </c>
      <c r="C691" s="70">
        <v>1</v>
      </c>
      <c r="D691" s="70">
        <v>686</v>
      </c>
      <c r="E691" s="70">
        <v>0</v>
      </c>
      <c r="F691" s="70">
        <v>0</v>
      </c>
      <c r="G691" s="70">
        <v>0</v>
      </c>
      <c r="H691" s="70">
        <v>0</v>
      </c>
      <c r="I691" s="70">
        <v>0</v>
      </c>
      <c r="J691" s="70">
        <v>300</v>
      </c>
      <c r="K691" s="70">
        <v>0</v>
      </c>
      <c r="L691" s="70">
        <v>0</v>
      </c>
      <c r="M691" t="str">
        <f t="shared" si="10"/>
        <v>מנהל סוכנות רכב</v>
      </c>
      <c r="N691" s="70" t="s">
        <v>100</v>
      </c>
      <c r="R691" s="70" t="s">
        <v>1343</v>
      </c>
    </row>
    <row r="692" spans="1:18" x14ac:dyDescent="0.25">
      <c r="A692" s="70" t="s">
        <v>718</v>
      </c>
      <c r="B692" s="70" t="s">
        <v>719</v>
      </c>
      <c r="C692" s="70">
        <v>3</v>
      </c>
      <c r="D692" s="70">
        <v>687</v>
      </c>
      <c r="E692" s="70">
        <v>0</v>
      </c>
      <c r="F692" s="70">
        <v>0</v>
      </c>
      <c r="G692" s="70">
        <v>0</v>
      </c>
      <c r="H692" s="70">
        <v>0</v>
      </c>
      <c r="I692" s="70">
        <v>0</v>
      </c>
      <c r="J692" s="70">
        <v>300</v>
      </c>
      <c r="K692" s="70">
        <v>0</v>
      </c>
      <c r="L692" s="70">
        <v>0</v>
      </c>
      <c r="M692" t="str">
        <f t="shared" si="10"/>
        <v>מנהל עבודה-נקיון(פקוח בלבד)</v>
      </c>
      <c r="N692" s="70" t="s">
        <v>100</v>
      </c>
      <c r="R692" s="70" t="s">
        <v>853</v>
      </c>
    </row>
    <row r="693" spans="1:18" x14ac:dyDescent="0.25">
      <c r="A693" s="70">
        <v>2703</v>
      </c>
      <c r="B693" s="70" t="s">
        <v>2310</v>
      </c>
      <c r="C693" s="70">
        <v>3</v>
      </c>
      <c r="D693" s="70">
        <v>688</v>
      </c>
      <c r="E693" s="70">
        <v>100</v>
      </c>
      <c r="F693" s="70">
        <v>100</v>
      </c>
      <c r="G693" s="70">
        <v>0</v>
      </c>
      <c r="H693" s="70">
        <v>100</v>
      </c>
      <c r="I693" s="70">
        <v>0</v>
      </c>
      <c r="J693" s="70">
        <v>300</v>
      </c>
      <c r="K693" s="70">
        <v>100</v>
      </c>
      <c r="L693" s="70">
        <v>0</v>
      </c>
      <c r="M693" t="str">
        <f t="shared" si="10"/>
        <v>מנהל עבודה - הרכבת מכונות</v>
      </c>
      <c r="N693" s="70" t="s">
        <v>100</v>
      </c>
      <c r="R693" s="70" t="s">
        <v>781</v>
      </c>
    </row>
    <row r="694" spans="1:18" x14ac:dyDescent="0.25">
      <c r="A694" s="70">
        <v>2437</v>
      </c>
      <c r="B694" s="70" t="s">
        <v>445</v>
      </c>
      <c r="C694" s="70">
        <v>3</v>
      </c>
      <c r="D694" s="70">
        <v>689</v>
      </c>
      <c r="E694" s="70">
        <v>0</v>
      </c>
      <c r="F694" s="70">
        <v>0</v>
      </c>
      <c r="G694" s="70">
        <v>0</v>
      </c>
      <c r="H694" s="70">
        <v>0</v>
      </c>
      <c r="I694" s="70">
        <v>0</v>
      </c>
      <c r="J694" s="70">
        <v>300</v>
      </c>
      <c r="K694" s="70">
        <v>0</v>
      </c>
      <c r="L694" s="70">
        <v>0</v>
      </c>
      <c r="M694" t="str">
        <f t="shared" si="10"/>
        <v>מנהל עבודה - מתכת (פקוח בלבד )</v>
      </c>
      <c r="N694" s="70" t="s">
        <v>100</v>
      </c>
      <c r="R694" s="70" t="s">
        <v>1772</v>
      </c>
    </row>
    <row r="695" spans="1:18" x14ac:dyDescent="0.25">
      <c r="A695" s="70">
        <v>2704</v>
      </c>
      <c r="B695" s="70" t="s">
        <v>2311</v>
      </c>
      <c r="C695" s="70">
        <v>3</v>
      </c>
      <c r="D695" s="70">
        <v>690</v>
      </c>
      <c r="E695" s="70">
        <v>100</v>
      </c>
      <c r="F695" s="70">
        <v>100</v>
      </c>
      <c r="G695" s="70">
        <v>0</v>
      </c>
      <c r="H695" s="70">
        <v>100</v>
      </c>
      <c r="I695" s="70">
        <v>0</v>
      </c>
      <c r="J695" s="70">
        <v>300</v>
      </c>
      <c r="K695" s="70">
        <v>100</v>
      </c>
      <c r="L695" s="70">
        <v>0</v>
      </c>
      <c r="M695" t="str">
        <f t="shared" si="10"/>
        <v>מנהל עבודה באחזקת מכונות</v>
      </c>
      <c r="N695" s="70" t="s">
        <v>100</v>
      </c>
      <c r="R695" s="70" t="s">
        <v>1243</v>
      </c>
    </row>
    <row r="696" spans="1:18" x14ac:dyDescent="0.25">
      <c r="A696" s="70">
        <v>1878</v>
      </c>
      <c r="B696" s="70" t="s">
        <v>413</v>
      </c>
      <c r="C696" s="70">
        <v>3</v>
      </c>
      <c r="D696" s="70">
        <v>691</v>
      </c>
      <c r="E696" s="70">
        <v>50</v>
      </c>
      <c r="F696" s="70">
        <v>50</v>
      </c>
      <c r="G696" s="70">
        <v>0</v>
      </c>
      <c r="H696" s="70">
        <v>0</v>
      </c>
      <c r="I696" s="70">
        <v>0</v>
      </c>
      <c r="J696" s="70">
        <v>300</v>
      </c>
      <c r="K696" s="70">
        <v>50</v>
      </c>
      <c r="L696" s="70">
        <v>0</v>
      </c>
      <c r="M696" t="str">
        <f t="shared" si="10"/>
        <v>מנהל עבודה בחקלאות</v>
      </c>
      <c r="N696" s="70" t="s">
        <v>100</v>
      </c>
      <c r="R696" s="70" t="s">
        <v>1353</v>
      </c>
    </row>
    <row r="697" spans="1:18" x14ac:dyDescent="0.25">
      <c r="A697" s="70" t="s">
        <v>1340</v>
      </c>
      <c r="B697" s="70" t="s">
        <v>1341</v>
      </c>
      <c r="C697" s="70">
        <v>3</v>
      </c>
      <c r="D697" s="70">
        <v>692</v>
      </c>
      <c r="E697" s="70">
        <v>100</v>
      </c>
      <c r="F697" s="70">
        <v>100</v>
      </c>
      <c r="G697" s="70">
        <v>0</v>
      </c>
      <c r="H697" s="70">
        <v>100</v>
      </c>
      <c r="I697" s="70">
        <v>0</v>
      </c>
      <c r="J697" s="70">
        <v>300</v>
      </c>
      <c r="K697" s="70">
        <v>100</v>
      </c>
      <c r="L697" s="70">
        <v>0</v>
      </c>
      <c r="M697" t="str">
        <f t="shared" si="10"/>
        <v>מנהל עבודה בניה (בשטח)</v>
      </c>
      <c r="N697" s="70" t="s">
        <v>100</v>
      </c>
      <c r="R697" s="70" t="s">
        <v>1956</v>
      </c>
    </row>
    <row r="698" spans="1:18" x14ac:dyDescent="0.25">
      <c r="A698" s="70">
        <v>2705</v>
      </c>
      <c r="B698" s="70" t="s">
        <v>2312</v>
      </c>
      <c r="C698" s="70">
        <v>3</v>
      </c>
      <c r="D698" s="70">
        <v>693</v>
      </c>
      <c r="E698" s="70">
        <v>100</v>
      </c>
      <c r="F698" s="70">
        <v>100</v>
      </c>
      <c r="G698" s="70">
        <v>0</v>
      </c>
      <c r="H698" s="70">
        <v>100</v>
      </c>
      <c r="I698" s="70">
        <v>0</v>
      </c>
      <c r="J698" s="70">
        <v>300</v>
      </c>
      <c r="K698" s="70">
        <v>100</v>
      </c>
      <c r="L698" s="70">
        <v>0</v>
      </c>
      <c r="M698" t="str">
        <f t="shared" si="10"/>
        <v>מנהל עבודה בפחחות</v>
      </c>
      <c r="N698" s="70" t="s">
        <v>100</v>
      </c>
      <c r="R698" s="70" t="s">
        <v>1999</v>
      </c>
    </row>
    <row r="699" spans="1:18" x14ac:dyDescent="0.25">
      <c r="A699" s="70">
        <v>1887</v>
      </c>
      <c r="B699" s="70" t="s">
        <v>391</v>
      </c>
      <c r="C699" s="70">
        <v>3</v>
      </c>
      <c r="D699" s="70">
        <v>694</v>
      </c>
      <c r="E699" s="70">
        <v>100</v>
      </c>
      <c r="F699" s="70">
        <v>100</v>
      </c>
      <c r="G699" s="70">
        <v>0</v>
      </c>
      <c r="H699" s="70">
        <v>100</v>
      </c>
      <c r="I699" s="70">
        <v>0</v>
      </c>
      <c r="J699" s="70">
        <v>300</v>
      </c>
      <c r="K699" s="70">
        <v>100</v>
      </c>
      <c r="L699" s="70">
        <v>0</v>
      </c>
      <c r="M699" t="str">
        <f t="shared" si="10"/>
        <v>מנהל עבודה בשטח - מבני עץ</v>
      </c>
      <c r="N699" s="70" t="s">
        <v>100</v>
      </c>
      <c r="R699" s="70" t="s">
        <v>1457</v>
      </c>
    </row>
    <row r="700" spans="1:18" x14ac:dyDescent="0.25">
      <c r="A700" s="70">
        <v>1817</v>
      </c>
      <c r="B700" s="70" t="s">
        <v>411</v>
      </c>
      <c r="C700" s="70">
        <v>3</v>
      </c>
      <c r="D700" s="70">
        <v>695</v>
      </c>
      <c r="E700" s="70">
        <v>50</v>
      </c>
      <c r="F700" s="70">
        <v>50</v>
      </c>
      <c r="G700" s="70">
        <v>0</v>
      </c>
      <c r="H700" s="70">
        <v>100</v>
      </c>
      <c r="I700" s="70">
        <v>0</v>
      </c>
      <c r="J700" s="70">
        <v>300</v>
      </c>
      <c r="K700" s="70">
        <v>50</v>
      </c>
      <c r="L700" s="70">
        <v>0</v>
      </c>
      <c r="M700" t="str">
        <f t="shared" si="10"/>
        <v>מנהל עבודה בשטח</v>
      </c>
      <c r="N700" s="70" t="s">
        <v>100</v>
      </c>
      <c r="R700" s="70" t="s">
        <v>923</v>
      </c>
    </row>
    <row r="701" spans="1:18" x14ac:dyDescent="0.25">
      <c r="A701" s="70">
        <v>2706</v>
      </c>
      <c r="B701" s="70" t="s">
        <v>2313</v>
      </c>
      <c r="C701" s="70">
        <v>3</v>
      </c>
      <c r="D701" s="70">
        <v>696</v>
      </c>
      <c r="E701" s="70">
        <v>100</v>
      </c>
      <c r="F701" s="70">
        <v>100</v>
      </c>
      <c r="G701" s="70">
        <v>0</v>
      </c>
      <c r="H701" s="70">
        <v>100</v>
      </c>
      <c r="I701" s="70">
        <v>0</v>
      </c>
      <c r="J701" s="70">
        <v>300</v>
      </c>
      <c r="K701" s="70">
        <v>100</v>
      </c>
      <c r="L701" s="70">
        <v>0</v>
      </c>
      <c r="M701" t="str">
        <f t="shared" si="10"/>
        <v>מנהל עבודה כללי</v>
      </c>
      <c r="N701" s="70" t="s">
        <v>100</v>
      </c>
      <c r="R701" s="70" t="s">
        <v>1567</v>
      </c>
    </row>
    <row r="702" spans="1:18" x14ac:dyDescent="0.25">
      <c r="A702" s="70">
        <v>1608</v>
      </c>
      <c r="B702" s="70" t="s">
        <v>328</v>
      </c>
      <c r="C702" s="70">
        <v>2</v>
      </c>
      <c r="D702" s="70">
        <v>697</v>
      </c>
      <c r="E702" s="70">
        <v>50</v>
      </c>
      <c r="F702" s="70">
        <v>50</v>
      </c>
      <c r="G702" s="70">
        <v>0</v>
      </c>
      <c r="H702" s="70">
        <v>100</v>
      </c>
      <c r="I702" s="70">
        <v>0</v>
      </c>
      <c r="J702" s="70">
        <v>300</v>
      </c>
      <c r="K702" s="70">
        <v>50</v>
      </c>
      <c r="L702" s="70">
        <v>0</v>
      </c>
      <c r="M702" t="str">
        <f t="shared" si="10"/>
        <v>מנהל עבודה מיזוג אויר בשטח</v>
      </c>
      <c r="N702" s="70" t="s">
        <v>100</v>
      </c>
      <c r="R702" s="70" t="s">
        <v>1331</v>
      </c>
    </row>
    <row r="703" spans="1:18" x14ac:dyDescent="0.25">
      <c r="A703" s="70">
        <v>1143</v>
      </c>
      <c r="B703" s="70" t="s">
        <v>229</v>
      </c>
      <c r="C703" s="70">
        <v>3</v>
      </c>
      <c r="D703" s="70">
        <v>698</v>
      </c>
      <c r="E703" s="70">
        <v>100</v>
      </c>
      <c r="F703" s="70">
        <v>100</v>
      </c>
      <c r="G703" s="70">
        <v>0</v>
      </c>
      <c r="H703" s="70">
        <v>0</v>
      </c>
      <c r="I703" s="70">
        <v>0</v>
      </c>
      <c r="J703" s="70">
        <v>300</v>
      </c>
      <c r="K703" s="70">
        <v>100</v>
      </c>
      <c r="L703" s="70">
        <v>0</v>
      </c>
      <c r="M703" t="str">
        <f t="shared" si="10"/>
        <v>מנהל פאב מסעדה + ברמן</v>
      </c>
      <c r="N703" s="70" t="s">
        <v>100</v>
      </c>
      <c r="R703" s="70" t="s">
        <v>729</v>
      </c>
    </row>
    <row r="704" spans="1:18" x14ac:dyDescent="0.25">
      <c r="A704" s="70">
        <v>1227</v>
      </c>
      <c r="B704" s="70" t="s">
        <v>278</v>
      </c>
      <c r="C704" s="70">
        <v>1</v>
      </c>
      <c r="D704" s="70">
        <v>699</v>
      </c>
      <c r="E704" s="70">
        <v>0</v>
      </c>
      <c r="F704" s="70">
        <v>0</v>
      </c>
      <c r="G704" s="70">
        <v>0</v>
      </c>
      <c r="H704" s="70">
        <v>0</v>
      </c>
      <c r="I704" s="70">
        <v>0</v>
      </c>
      <c r="J704" s="70">
        <v>300</v>
      </c>
      <c r="K704" s="70">
        <v>0</v>
      </c>
      <c r="L704" s="70">
        <v>0</v>
      </c>
      <c r="M704" t="str">
        <f t="shared" si="10"/>
        <v>מנהל פיתוח עסקים</v>
      </c>
      <c r="N704" s="70" t="s">
        <v>100</v>
      </c>
      <c r="R704" s="70" t="s">
        <v>1090</v>
      </c>
    </row>
    <row r="705" spans="1:18" x14ac:dyDescent="0.25">
      <c r="A705" s="70">
        <v>1109</v>
      </c>
      <c r="B705" s="70" t="s">
        <v>203</v>
      </c>
      <c r="C705" s="70">
        <v>1</v>
      </c>
      <c r="D705" s="70">
        <v>700</v>
      </c>
      <c r="E705" s="70">
        <v>0</v>
      </c>
      <c r="F705" s="70">
        <v>0</v>
      </c>
      <c r="G705" s="70">
        <v>0</v>
      </c>
      <c r="H705" s="70">
        <v>0</v>
      </c>
      <c r="I705" s="70">
        <v>0</v>
      </c>
      <c r="J705" s="70">
        <v>300</v>
      </c>
      <c r="K705" s="70">
        <v>0</v>
      </c>
      <c r="L705" s="70">
        <v>0</v>
      </c>
      <c r="M705" t="str">
        <f t="shared" si="10"/>
        <v>מנהל פיתוח תוכנה</v>
      </c>
      <c r="N705" s="70" t="s">
        <v>100</v>
      </c>
      <c r="R705" s="70" t="s">
        <v>2165</v>
      </c>
    </row>
    <row r="706" spans="1:18" x14ac:dyDescent="0.25">
      <c r="A706" s="70" t="s">
        <v>1586</v>
      </c>
      <c r="B706" s="70" t="s">
        <v>1587</v>
      </c>
      <c r="C706" s="70">
        <v>1</v>
      </c>
      <c r="D706" s="70">
        <v>701</v>
      </c>
      <c r="E706" s="70">
        <v>0</v>
      </c>
      <c r="F706" s="70">
        <v>0</v>
      </c>
      <c r="G706" s="70">
        <v>0</v>
      </c>
      <c r="H706" s="70">
        <v>0</v>
      </c>
      <c r="I706" s="70">
        <v>0</v>
      </c>
      <c r="J706" s="70">
        <v>300</v>
      </c>
      <c r="K706" s="70">
        <v>0</v>
      </c>
      <c r="L706" s="70">
        <v>0</v>
      </c>
      <c r="M706" t="str">
        <f t="shared" si="10"/>
        <v>מנהל פניות הציבור</v>
      </c>
      <c r="N706" s="70" t="s">
        <v>100</v>
      </c>
      <c r="R706" s="70" t="s">
        <v>2109</v>
      </c>
    </row>
    <row r="707" spans="1:18" x14ac:dyDescent="0.25">
      <c r="A707" s="70">
        <v>1102</v>
      </c>
      <c r="B707" s="70" t="s">
        <v>195</v>
      </c>
      <c r="C707" s="70">
        <v>3</v>
      </c>
      <c r="D707" s="70">
        <v>702</v>
      </c>
      <c r="E707" s="70">
        <v>100</v>
      </c>
      <c r="F707" s="70">
        <v>100</v>
      </c>
      <c r="G707" s="70">
        <v>0</v>
      </c>
      <c r="H707" s="70">
        <v>100</v>
      </c>
      <c r="I707" s="70">
        <v>0</v>
      </c>
      <c r="J707" s="70">
        <v>300</v>
      </c>
      <c r="K707" s="70">
        <v>100</v>
      </c>
      <c r="L707" s="70">
        <v>0</v>
      </c>
      <c r="M707" t="str">
        <f t="shared" si="10"/>
        <v>מנהל פנצ'ריה</v>
      </c>
      <c r="N707" s="70" t="s">
        <v>100</v>
      </c>
      <c r="R707" s="70" t="s">
        <v>1724</v>
      </c>
    </row>
    <row r="708" spans="1:18" x14ac:dyDescent="0.25">
      <c r="A708" s="70" t="s">
        <v>2176</v>
      </c>
      <c r="B708" s="70" t="s">
        <v>2177</v>
      </c>
      <c r="C708" s="70">
        <v>3</v>
      </c>
      <c r="D708" s="70">
        <v>703</v>
      </c>
      <c r="E708" s="70">
        <v>100</v>
      </c>
      <c r="F708" s="70">
        <v>100</v>
      </c>
      <c r="G708" s="70">
        <v>0</v>
      </c>
      <c r="H708" s="70">
        <v>100</v>
      </c>
      <c r="I708" s="70">
        <v>0</v>
      </c>
      <c r="J708" s="70">
        <v>300</v>
      </c>
      <c r="K708" s="70">
        <v>100</v>
      </c>
      <c r="L708" s="70">
        <v>0</v>
      </c>
      <c r="M708" t="str">
        <f t="shared" si="10"/>
        <v>מנהל פסייצור+פריקה טעינה+שליחו</v>
      </c>
      <c r="N708" s="70" t="s">
        <v>100</v>
      </c>
      <c r="R708" s="70" t="s">
        <v>1327</v>
      </c>
    </row>
    <row r="709" spans="1:18" x14ac:dyDescent="0.25">
      <c r="A709" s="70">
        <v>2821</v>
      </c>
      <c r="B709" s="70" t="s">
        <v>2423</v>
      </c>
      <c r="C709" s="70">
        <v>3</v>
      </c>
      <c r="D709" s="70">
        <v>704</v>
      </c>
      <c r="E709" s="70">
        <v>0</v>
      </c>
      <c r="F709" s="70">
        <v>0</v>
      </c>
      <c r="G709" s="70">
        <v>0</v>
      </c>
      <c r="H709" s="70">
        <v>0</v>
      </c>
      <c r="I709" s="70">
        <v>0</v>
      </c>
      <c r="J709" s="70">
        <v>300</v>
      </c>
      <c r="K709" s="70">
        <v>0</v>
      </c>
      <c r="L709" s="70">
        <v>0</v>
      </c>
      <c r="M709" t="str">
        <f t="shared" si="10"/>
        <v>מנהל קבוצת כדורגל</v>
      </c>
      <c r="N709" s="70" t="s">
        <v>100</v>
      </c>
      <c r="R709" s="70" t="s">
        <v>1768</v>
      </c>
    </row>
    <row r="710" spans="1:18" x14ac:dyDescent="0.25">
      <c r="A710" s="70">
        <v>2662</v>
      </c>
      <c r="B710" s="70" t="s">
        <v>660</v>
      </c>
      <c r="C710" s="70">
        <v>3</v>
      </c>
      <c r="D710" s="70">
        <v>705</v>
      </c>
      <c r="E710" s="70">
        <v>0</v>
      </c>
      <c r="F710" s="70">
        <v>0</v>
      </c>
      <c r="G710" s="70">
        <v>0</v>
      </c>
      <c r="H710" s="70">
        <v>0</v>
      </c>
      <c r="I710" s="70">
        <v>0</v>
      </c>
      <c r="J710" s="70">
        <v>300</v>
      </c>
      <c r="K710" s="70">
        <v>0</v>
      </c>
      <c r="L710" s="70">
        <v>0</v>
      </c>
      <c r="M710" t="str">
        <f t="shared" si="10"/>
        <v>מנהל קבוצת נוער בכדורסל</v>
      </c>
      <c r="N710" s="70" t="s">
        <v>100</v>
      </c>
      <c r="R710" s="70" t="s">
        <v>1391</v>
      </c>
    </row>
    <row r="711" spans="1:18" x14ac:dyDescent="0.25">
      <c r="A711" s="70" t="s">
        <v>1592</v>
      </c>
      <c r="B711" s="70" t="s">
        <v>1593</v>
      </c>
      <c r="C711" s="70">
        <v>1</v>
      </c>
      <c r="D711" s="70">
        <v>706</v>
      </c>
      <c r="E711" s="70">
        <v>0</v>
      </c>
      <c r="F711" s="70">
        <v>0</v>
      </c>
      <c r="G711" s="70">
        <v>0</v>
      </c>
      <c r="H711" s="70">
        <v>0</v>
      </c>
      <c r="I711" s="70">
        <v>0</v>
      </c>
      <c r="J711" s="70">
        <v>300</v>
      </c>
      <c r="K711" s="70">
        <v>0</v>
      </c>
      <c r="L711" s="70">
        <v>0</v>
      </c>
      <c r="M711" t="str">
        <f t="shared" ref="M711:M774" si="11">TRIM(B711)</f>
        <v>מנהל קריאטיבי</v>
      </c>
      <c r="N711" s="70" t="s">
        <v>100</v>
      </c>
      <c r="R711" s="70" t="s">
        <v>1649</v>
      </c>
    </row>
    <row r="712" spans="1:18" x14ac:dyDescent="0.25">
      <c r="A712" s="70">
        <v>2541</v>
      </c>
      <c r="B712" s="70" t="s">
        <v>545</v>
      </c>
      <c r="C712" s="70">
        <v>1</v>
      </c>
      <c r="D712" s="70">
        <v>707</v>
      </c>
      <c r="E712" s="70">
        <v>0</v>
      </c>
      <c r="F712" s="70">
        <v>0</v>
      </c>
      <c r="G712" s="70">
        <v>0</v>
      </c>
      <c r="H712" s="70">
        <v>0</v>
      </c>
      <c r="I712" s="70">
        <v>0</v>
      </c>
      <c r="J712" s="70">
        <v>300</v>
      </c>
      <c r="K712" s="70">
        <v>0</v>
      </c>
      <c r="L712" s="70">
        <v>0</v>
      </c>
      <c r="M712" t="str">
        <f t="shared" si="11"/>
        <v>מנהל רכש ( במשרד )</v>
      </c>
      <c r="N712" s="70" t="s">
        <v>100</v>
      </c>
      <c r="R712" s="70" t="s">
        <v>332</v>
      </c>
    </row>
    <row r="713" spans="1:18" x14ac:dyDescent="0.25">
      <c r="A713" s="70">
        <v>1115</v>
      </c>
      <c r="B713" s="70" t="s">
        <v>207</v>
      </c>
      <c r="C713" s="70">
        <v>1</v>
      </c>
      <c r="D713" s="70">
        <v>708</v>
      </c>
      <c r="E713" s="70">
        <v>0</v>
      </c>
      <c r="F713" s="70">
        <v>0</v>
      </c>
      <c r="G713" s="70">
        <v>0</v>
      </c>
      <c r="H713" s="70">
        <v>0</v>
      </c>
      <c r="I713" s="70">
        <v>0</v>
      </c>
      <c r="J713" s="70">
        <v>300</v>
      </c>
      <c r="K713" s="70">
        <v>0</v>
      </c>
      <c r="L713" s="70">
        <v>0</v>
      </c>
      <c r="M713" t="str">
        <f t="shared" si="11"/>
        <v>מנהל רשתות מחשבים</v>
      </c>
      <c r="N713" s="70" t="s">
        <v>100</v>
      </c>
      <c r="R713" s="70" t="s">
        <v>2119</v>
      </c>
    </row>
    <row r="714" spans="1:18" x14ac:dyDescent="0.25">
      <c r="A714" s="70">
        <v>1888</v>
      </c>
      <c r="B714" s="70" t="s">
        <v>407</v>
      </c>
      <c r="C714" s="70">
        <v>2</v>
      </c>
      <c r="D714" s="70">
        <v>709</v>
      </c>
      <c r="E714" s="70">
        <v>0</v>
      </c>
      <c r="F714" s="70">
        <v>0</v>
      </c>
      <c r="G714" s="70">
        <v>0</v>
      </c>
      <c r="H714" s="70">
        <v>0</v>
      </c>
      <c r="I714" s="70">
        <v>0</v>
      </c>
      <c r="J714" s="70">
        <v>300</v>
      </c>
      <c r="K714" s="70">
        <v>0</v>
      </c>
      <c r="L714" s="70">
        <v>0</v>
      </c>
      <c r="M714" t="str">
        <f t="shared" si="11"/>
        <v>מנהל שירותי בר</v>
      </c>
      <c r="N714" s="70" t="s">
        <v>100</v>
      </c>
      <c r="R714" s="70" t="s">
        <v>994</v>
      </c>
    </row>
    <row r="715" spans="1:18" x14ac:dyDescent="0.25">
      <c r="A715" s="70">
        <v>1126</v>
      </c>
      <c r="B715" s="70" t="s">
        <v>216</v>
      </c>
      <c r="C715" s="70">
        <v>3</v>
      </c>
      <c r="D715" s="70">
        <v>710</v>
      </c>
      <c r="E715" s="70">
        <v>50</v>
      </c>
      <c r="F715" s="70">
        <v>50</v>
      </c>
      <c r="G715" s="70">
        <v>0</v>
      </c>
      <c r="H715" s="70">
        <v>0</v>
      </c>
      <c r="I715" s="70">
        <v>0</v>
      </c>
      <c r="J715" s="70">
        <v>300</v>
      </c>
      <c r="K715" s="70">
        <v>50</v>
      </c>
      <c r="L715" s="70">
        <v>0</v>
      </c>
      <c r="M715" t="str">
        <f t="shared" si="11"/>
        <v>מנהל תחנת דלק</v>
      </c>
      <c r="N715" s="70" t="s">
        <v>100</v>
      </c>
      <c r="R715" s="70" t="s">
        <v>1811</v>
      </c>
    </row>
    <row r="716" spans="1:18" x14ac:dyDescent="0.25">
      <c r="A716" s="70" t="s">
        <v>2178</v>
      </c>
      <c r="B716" s="70" t="s">
        <v>2179</v>
      </c>
      <c r="C716" s="70">
        <v>3</v>
      </c>
      <c r="D716" s="70">
        <v>711</v>
      </c>
      <c r="E716" s="70">
        <v>100</v>
      </c>
      <c r="F716" s="70">
        <v>100</v>
      </c>
      <c r="G716" s="70">
        <v>0</v>
      </c>
      <c r="H716" s="70">
        <v>0</v>
      </c>
      <c r="I716" s="70">
        <v>0</v>
      </c>
      <c r="J716" s="70">
        <v>300</v>
      </c>
      <c r="K716" s="70">
        <v>100</v>
      </c>
      <c r="L716" s="70">
        <v>0</v>
      </c>
      <c r="M716" t="str">
        <f t="shared" si="11"/>
        <v>מנהל תחנת רחיצת מכוניות (עובד)</v>
      </c>
      <c r="N716" s="70" t="s">
        <v>100</v>
      </c>
      <c r="R716" s="70" t="s">
        <v>580</v>
      </c>
    </row>
    <row r="717" spans="1:18" x14ac:dyDescent="0.25">
      <c r="A717" s="70" t="s">
        <v>2020</v>
      </c>
      <c r="B717" s="70" t="s">
        <v>2021</v>
      </c>
      <c r="C717" s="70">
        <v>3</v>
      </c>
      <c r="D717" s="70">
        <v>712</v>
      </c>
      <c r="E717" s="70">
        <v>100</v>
      </c>
      <c r="F717" s="70">
        <v>100</v>
      </c>
      <c r="G717" s="70">
        <v>0</v>
      </c>
      <c r="H717" s="70">
        <v>100</v>
      </c>
      <c r="I717" s="70">
        <v>100</v>
      </c>
      <c r="J717" s="70">
        <v>300</v>
      </c>
      <c r="K717" s="70">
        <v>100</v>
      </c>
      <c r="L717" s="70">
        <v>0</v>
      </c>
      <c r="M717" t="str">
        <f t="shared" si="11"/>
        <v>מנהל/מנהלת מטווח ירי (יורה)</v>
      </c>
      <c r="N717" s="70" t="s">
        <v>100</v>
      </c>
      <c r="R717" s="70" t="s">
        <v>2215</v>
      </c>
    </row>
    <row r="718" spans="1:18" x14ac:dyDescent="0.25">
      <c r="A718" s="70">
        <v>1573</v>
      </c>
      <c r="B718" s="70" t="s">
        <v>314</v>
      </c>
      <c r="C718" s="70">
        <v>1</v>
      </c>
      <c r="D718" s="70">
        <v>713</v>
      </c>
      <c r="E718" s="70">
        <v>0</v>
      </c>
      <c r="F718" s="70">
        <v>0</v>
      </c>
      <c r="G718" s="70">
        <v>0</v>
      </c>
      <c r="H718" s="70">
        <v>0</v>
      </c>
      <c r="I718" s="70">
        <v>0</v>
      </c>
      <c r="J718" s="70">
        <v>300</v>
      </c>
      <c r="K718" s="70">
        <v>0</v>
      </c>
      <c r="L718" s="70">
        <v>0</v>
      </c>
      <c r="M718" t="str">
        <f t="shared" si="11"/>
        <v>מנהל/מנהלת אבטחת איכות</v>
      </c>
      <c r="N718" s="70" t="s">
        <v>100</v>
      </c>
      <c r="R718" s="70" t="s">
        <v>433</v>
      </c>
    </row>
    <row r="719" spans="1:18" x14ac:dyDescent="0.25">
      <c r="A719" s="70">
        <v>1716</v>
      </c>
      <c r="B719" s="70" t="s">
        <v>361</v>
      </c>
      <c r="C719" s="70">
        <v>1</v>
      </c>
      <c r="D719" s="70">
        <v>714</v>
      </c>
      <c r="E719" s="70">
        <v>0</v>
      </c>
      <c r="F719" s="70">
        <v>0</v>
      </c>
      <c r="G719" s="70">
        <v>0</v>
      </c>
      <c r="H719" s="70">
        <v>0</v>
      </c>
      <c r="I719" s="70">
        <v>0</v>
      </c>
      <c r="J719" s="70">
        <v>300</v>
      </c>
      <c r="K719" s="70">
        <v>0</v>
      </c>
      <c r="L719" s="70">
        <v>0</v>
      </c>
      <c r="M719" t="str">
        <f t="shared" si="11"/>
        <v>מנהל/מנהלת אבטחת נתונים</v>
      </c>
      <c r="N719" s="70" t="s">
        <v>100</v>
      </c>
      <c r="R719" s="70" t="s">
        <v>699</v>
      </c>
    </row>
    <row r="720" spans="1:18" x14ac:dyDescent="0.25">
      <c r="A720" s="70" t="s">
        <v>696</v>
      </c>
      <c r="B720" s="70" t="s">
        <v>697</v>
      </c>
      <c r="C720" s="70">
        <v>1</v>
      </c>
      <c r="D720" s="70">
        <v>715</v>
      </c>
      <c r="E720" s="70">
        <v>0</v>
      </c>
      <c r="F720" s="70">
        <v>0</v>
      </c>
      <c r="G720" s="70">
        <v>0</v>
      </c>
      <c r="H720" s="70">
        <v>0</v>
      </c>
      <c r="I720" s="70">
        <v>0</v>
      </c>
      <c r="J720" s="70">
        <v>300</v>
      </c>
      <c r="K720" s="70">
        <v>0</v>
      </c>
      <c r="L720" s="70">
        <v>0</v>
      </c>
      <c r="M720" t="str">
        <f t="shared" si="11"/>
        <v>מנהל/מנהלת אדמנסטרטיבי/ת</v>
      </c>
      <c r="N720" s="70" t="s">
        <v>100</v>
      </c>
      <c r="R720" s="70" t="s">
        <v>112</v>
      </c>
    </row>
    <row r="721" spans="1:18" x14ac:dyDescent="0.25">
      <c r="A721" s="70" t="s">
        <v>704</v>
      </c>
      <c r="B721" s="70" t="s">
        <v>705</v>
      </c>
      <c r="C721" s="70">
        <v>1</v>
      </c>
      <c r="D721" s="70">
        <v>716</v>
      </c>
      <c r="E721" s="70">
        <v>50</v>
      </c>
      <c r="F721" s="70">
        <v>50</v>
      </c>
      <c r="G721" s="70">
        <v>0</v>
      </c>
      <c r="H721" s="70">
        <v>0</v>
      </c>
      <c r="I721" s="70">
        <v>0</v>
      </c>
      <c r="J721" s="70">
        <v>0</v>
      </c>
      <c r="K721" s="70">
        <v>0</v>
      </c>
      <c r="L721" s="70">
        <v>0</v>
      </c>
      <c r="M721" t="str">
        <f t="shared" si="11"/>
        <v>מנהל/מנהלת אולם ארועים</v>
      </c>
      <c r="N721" s="70" t="s">
        <v>100</v>
      </c>
      <c r="R721" s="70" t="s">
        <v>110</v>
      </c>
    </row>
    <row r="722" spans="1:18" x14ac:dyDescent="0.25">
      <c r="A722" s="70">
        <v>1226</v>
      </c>
      <c r="B722" s="70" t="s">
        <v>277</v>
      </c>
      <c r="C722" s="70">
        <v>1</v>
      </c>
      <c r="D722" s="70">
        <v>717</v>
      </c>
      <c r="E722" s="70">
        <v>0</v>
      </c>
      <c r="F722" s="70">
        <v>0</v>
      </c>
      <c r="G722" s="70">
        <v>0</v>
      </c>
      <c r="H722" s="70">
        <v>0</v>
      </c>
      <c r="I722" s="70">
        <v>0</v>
      </c>
      <c r="J722" s="70">
        <v>300</v>
      </c>
      <c r="K722" s="70">
        <v>0</v>
      </c>
      <c r="L722" s="70">
        <v>0</v>
      </c>
      <c r="M722" t="str">
        <f t="shared" si="11"/>
        <v>מנהל/מנהלת אולפן הקלטות</v>
      </c>
      <c r="N722" s="70" t="s">
        <v>100</v>
      </c>
      <c r="R722" s="70" t="s">
        <v>1106</v>
      </c>
    </row>
    <row r="723" spans="1:18" x14ac:dyDescent="0.25">
      <c r="A723" s="70" t="s">
        <v>2146</v>
      </c>
      <c r="B723" s="70" t="s">
        <v>2147</v>
      </c>
      <c r="C723" s="70">
        <v>3</v>
      </c>
      <c r="D723" s="70">
        <v>718</v>
      </c>
      <c r="E723" s="70">
        <v>100</v>
      </c>
      <c r="F723" s="70">
        <v>100</v>
      </c>
      <c r="G723" s="70">
        <v>0</v>
      </c>
      <c r="H723" s="70">
        <v>0</v>
      </c>
      <c r="I723" s="70">
        <v>0</v>
      </c>
      <c r="J723" s="70">
        <v>300</v>
      </c>
      <c r="K723" s="70">
        <v>0</v>
      </c>
      <c r="L723" s="70">
        <v>0</v>
      </c>
      <c r="M723" t="str">
        <f t="shared" si="11"/>
        <v>מנהל/מנהלת אומנותי/אונמותית</v>
      </c>
      <c r="N723" s="70" t="s">
        <v>100</v>
      </c>
      <c r="R723" s="70" t="s">
        <v>541</v>
      </c>
    </row>
    <row r="724" spans="1:18" x14ac:dyDescent="0.25">
      <c r="A724" s="70" t="s">
        <v>1644</v>
      </c>
      <c r="B724" s="70" t="s">
        <v>1645</v>
      </c>
      <c r="C724" s="70">
        <v>1</v>
      </c>
      <c r="D724" s="70">
        <v>719</v>
      </c>
      <c r="E724" s="70">
        <v>0</v>
      </c>
      <c r="F724" s="70">
        <v>0</v>
      </c>
      <c r="G724" s="70">
        <v>0</v>
      </c>
      <c r="H724" s="70">
        <v>0</v>
      </c>
      <c r="I724" s="70">
        <v>0</v>
      </c>
      <c r="J724" s="70">
        <v>300</v>
      </c>
      <c r="K724" s="70">
        <v>0</v>
      </c>
      <c r="L724" s="70">
        <v>0</v>
      </c>
      <c r="M724" t="str">
        <f t="shared" si="11"/>
        <v>מנהל/מנהלת איזורית</v>
      </c>
      <c r="N724" s="70" t="s">
        <v>100</v>
      </c>
      <c r="R724" s="70" t="s">
        <v>2111</v>
      </c>
    </row>
    <row r="725" spans="1:18" x14ac:dyDescent="0.25">
      <c r="A725" s="70" t="s">
        <v>1182</v>
      </c>
      <c r="B725" s="70" t="s">
        <v>1183</v>
      </c>
      <c r="C725" s="70">
        <v>1</v>
      </c>
      <c r="D725" s="70">
        <v>720</v>
      </c>
      <c r="E725" s="70">
        <v>0</v>
      </c>
      <c r="F725" s="70">
        <v>0</v>
      </c>
      <c r="G725" s="70">
        <v>0</v>
      </c>
      <c r="H725" s="70">
        <v>0</v>
      </c>
      <c r="I725" s="70">
        <v>0</v>
      </c>
      <c r="J725" s="70">
        <v>300</v>
      </c>
      <c r="K725" s="70">
        <v>0</v>
      </c>
      <c r="L725" s="70">
        <v>0</v>
      </c>
      <c r="M725" t="str">
        <f t="shared" si="11"/>
        <v>מנהל/מנהלת בית-אבות</v>
      </c>
      <c r="N725" s="70" t="s">
        <v>100</v>
      </c>
      <c r="R725" s="70" t="s">
        <v>1193</v>
      </c>
    </row>
    <row r="726" spans="1:18" x14ac:dyDescent="0.25">
      <c r="A726" s="70" t="s">
        <v>2104</v>
      </c>
      <c r="B726" s="70" t="s">
        <v>2105</v>
      </c>
      <c r="C726" s="70">
        <v>1</v>
      </c>
      <c r="D726" s="70">
        <v>721</v>
      </c>
      <c r="E726" s="70">
        <v>0</v>
      </c>
      <c r="F726" s="70">
        <v>0</v>
      </c>
      <c r="G726" s="70">
        <v>0</v>
      </c>
      <c r="H726" s="70">
        <v>0</v>
      </c>
      <c r="I726" s="70">
        <v>0</v>
      </c>
      <c r="J726" s="70">
        <v>300</v>
      </c>
      <c r="K726" s="70">
        <v>0</v>
      </c>
      <c r="L726" s="70">
        <v>0</v>
      </c>
      <c r="M726" t="str">
        <f t="shared" si="11"/>
        <v>מנהל/מנהלת בית דפוס</v>
      </c>
      <c r="N726" s="70" t="s">
        <v>100</v>
      </c>
      <c r="R726" s="70" t="s">
        <v>448</v>
      </c>
    </row>
    <row r="727" spans="1:18" x14ac:dyDescent="0.25">
      <c r="A727" s="70" t="s">
        <v>1286</v>
      </c>
      <c r="B727" s="70" t="s">
        <v>1287</v>
      </c>
      <c r="C727" s="70">
        <v>1</v>
      </c>
      <c r="D727" s="70">
        <v>722</v>
      </c>
      <c r="E727" s="70">
        <v>0</v>
      </c>
      <c r="F727" s="70">
        <v>0</v>
      </c>
      <c r="G727" s="70">
        <v>0</v>
      </c>
      <c r="H727" s="70">
        <v>0</v>
      </c>
      <c r="I727" s="70">
        <v>0</v>
      </c>
      <c r="J727" s="70">
        <v>300</v>
      </c>
      <c r="K727" s="70">
        <v>0</v>
      </c>
      <c r="L727" s="70">
        <v>0</v>
      </c>
      <c r="M727" t="str">
        <f t="shared" si="11"/>
        <v>מנהל/מנהלת בית חב"ד</v>
      </c>
      <c r="N727" s="70" t="s">
        <v>100</v>
      </c>
      <c r="R727" s="70" t="s">
        <v>602</v>
      </c>
    </row>
    <row r="728" spans="1:18" x14ac:dyDescent="0.25">
      <c r="A728" s="70" t="s">
        <v>1412</v>
      </c>
      <c r="B728" s="70" t="s">
        <v>1413</v>
      </c>
      <c r="C728" s="70">
        <v>1</v>
      </c>
      <c r="D728" s="70">
        <v>723</v>
      </c>
      <c r="E728" s="70">
        <v>0</v>
      </c>
      <c r="F728" s="70">
        <v>0</v>
      </c>
      <c r="G728" s="70">
        <v>0</v>
      </c>
      <c r="H728" s="70">
        <v>0</v>
      </c>
      <c r="I728" s="70">
        <v>0</v>
      </c>
      <c r="J728" s="70">
        <v>300</v>
      </c>
      <c r="K728" s="70">
        <v>0</v>
      </c>
      <c r="L728" s="70">
        <v>0</v>
      </c>
      <c r="M728" t="str">
        <f t="shared" si="11"/>
        <v>מנהל/מנהלת בית ספר תיכון</v>
      </c>
      <c r="N728" s="70" t="s">
        <v>100</v>
      </c>
      <c r="R728" s="70" t="s">
        <v>633</v>
      </c>
    </row>
    <row r="729" spans="1:18" x14ac:dyDescent="0.25">
      <c r="A729" s="70" t="s">
        <v>1442</v>
      </c>
      <c r="B729" s="70" t="s">
        <v>1443</v>
      </c>
      <c r="C729" s="70">
        <v>3</v>
      </c>
      <c r="D729" s="70">
        <v>724</v>
      </c>
      <c r="E729" s="70">
        <v>50</v>
      </c>
      <c r="F729" s="70">
        <v>50</v>
      </c>
      <c r="G729" s="70">
        <v>0</v>
      </c>
      <c r="H729" s="70">
        <v>0</v>
      </c>
      <c r="I729" s="70">
        <v>0</v>
      </c>
      <c r="J729" s="70">
        <v>300</v>
      </c>
      <c r="K729" s="70">
        <v>50</v>
      </c>
      <c r="L729" s="70">
        <v>0</v>
      </c>
      <c r="M729" t="str">
        <f t="shared" si="11"/>
        <v>מנהל/מנהלת בית קפה</v>
      </c>
      <c r="N729" s="70" t="s">
        <v>100</v>
      </c>
      <c r="R729" s="70" t="s">
        <v>632</v>
      </c>
    </row>
    <row r="730" spans="1:18" x14ac:dyDescent="0.25">
      <c r="A730" s="70" t="s">
        <v>1240</v>
      </c>
      <c r="B730" s="70" t="s">
        <v>1241</v>
      </c>
      <c r="C730" s="70">
        <v>1</v>
      </c>
      <c r="D730" s="70">
        <v>725</v>
      </c>
      <c r="E730" s="70">
        <v>0</v>
      </c>
      <c r="F730" s="70">
        <v>0</v>
      </c>
      <c r="G730" s="70">
        <v>0</v>
      </c>
      <c r="H730" s="70">
        <v>0</v>
      </c>
      <c r="I730" s="70">
        <v>0</v>
      </c>
      <c r="J730" s="70">
        <v>300</v>
      </c>
      <c r="K730" s="70">
        <v>0</v>
      </c>
      <c r="L730" s="70">
        <v>0</v>
      </c>
      <c r="M730" t="str">
        <f t="shared" si="11"/>
        <v>מנהל/מנהלת בנק</v>
      </c>
      <c r="N730" s="70" t="s">
        <v>100</v>
      </c>
      <c r="R730" s="70" t="s">
        <v>2005</v>
      </c>
    </row>
    <row r="731" spans="1:18" x14ac:dyDescent="0.25">
      <c r="A731" s="70">
        <v>1088</v>
      </c>
      <c r="B731" s="70" t="s">
        <v>185</v>
      </c>
      <c r="C731" s="70">
        <v>2</v>
      </c>
      <c r="D731" s="70">
        <v>726</v>
      </c>
      <c r="E731" s="70">
        <v>50</v>
      </c>
      <c r="F731" s="70">
        <v>50</v>
      </c>
      <c r="G731" s="70">
        <v>0</v>
      </c>
      <c r="H731" s="70">
        <v>100</v>
      </c>
      <c r="I731" s="70">
        <v>0</v>
      </c>
      <c r="J731" s="70">
        <v>300</v>
      </c>
      <c r="K731" s="70">
        <v>50</v>
      </c>
      <c r="L731" s="70">
        <v>0</v>
      </c>
      <c r="M731" t="str">
        <f t="shared" si="11"/>
        <v>מנהל/מנהלת גן חיות</v>
      </c>
      <c r="N731" s="70" t="s">
        <v>100</v>
      </c>
      <c r="R731" s="70" t="s">
        <v>583</v>
      </c>
    </row>
    <row r="732" spans="1:18" x14ac:dyDescent="0.25">
      <c r="A732" s="70" t="s">
        <v>947</v>
      </c>
      <c r="B732" s="70" t="s">
        <v>948</v>
      </c>
      <c r="C732" s="70">
        <v>1</v>
      </c>
      <c r="D732" s="70">
        <v>727</v>
      </c>
      <c r="E732" s="70">
        <v>0</v>
      </c>
      <c r="F732" s="70">
        <v>0</v>
      </c>
      <c r="G732" s="70">
        <v>0</v>
      </c>
      <c r="H732" s="70">
        <v>0</v>
      </c>
      <c r="I732" s="70">
        <v>0</v>
      </c>
      <c r="J732" s="70">
        <v>300</v>
      </c>
      <c r="K732" s="70">
        <v>0</v>
      </c>
      <c r="L732" s="70">
        <v>0</v>
      </c>
      <c r="M732" t="str">
        <f t="shared" si="11"/>
        <v>מנהל/מנהלת חברה</v>
      </c>
      <c r="N732" s="70" t="s">
        <v>100</v>
      </c>
      <c r="R732" s="70" t="s">
        <v>2101</v>
      </c>
    </row>
    <row r="733" spans="1:18" x14ac:dyDescent="0.25">
      <c r="A733" s="70" t="s">
        <v>716</v>
      </c>
      <c r="B733" s="70" t="s">
        <v>717</v>
      </c>
      <c r="C733" s="70">
        <v>1</v>
      </c>
      <c r="D733" s="70">
        <v>728</v>
      </c>
      <c r="E733" s="70">
        <v>0</v>
      </c>
      <c r="F733" s="70">
        <v>0</v>
      </c>
      <c r="G733" s="70">
        <v>0</v>
      </c>
      <c r="H733" s="70">
        <v>0</v>
      </c>
      <c r="I733" s="70">
        <v>0</v>
      </c>
      <c r="J733" s="70">
        <v>300</v>
      </c>
      <c r="K733" s="70">
        <v>0</v>
      </c>
      <c r="L733" s="70">
        <v>0</v>
      </c>
      <c r="M733" t="str">
        <f t="shared" si="11"/>
        <v>מנהל/מנהלת חברת הפקות</v>
      </c>
      <c r="N733" s="70" t="s">
        <v>100</v>
      </c>
      <c r="R733" s="70" t="s">
        <v>950</v>
      </c>
    </row>
    <row r="734" spans="1:18" x14ac:dyDescent="0.25">
      <c r="A734" s="70" t="s">
        <v>1414</v>
      </c>
      <c r="B734" s="70" t="s">
        <v>1415</v>
      </c>
      <c r="C734" s="70">
        <v>3</v>
      </c>
      <c r="D734" s="70">
        <v>729</v>
      </c>
      <c r="E734" s="70">
        <v>0</v>
      </c>
      <c r="F734" s="70">
        <v>0</v>
      </c>
      <c r="G734" s="70">
        <v>0</v>
      </c>
      <c r="H734" s="70">
        <v>0</v>
      </c>
      <c r="I734" s="70">
        <v>0</v>
      </c>
      <c r="J734" s="70">
        <v>300</v>
      </c>
      <c r="K734" s="70">
        <v>0</v>
      </c>
      <c r="L734" s="70">
        <v>0</v>
      </c>
      <c r="M734" t="str">
        <f t="shared" si="11"/>
        <v>מנהל/מנהלת חנות</v>
      </c>
      <c r="N734" s="70" t="s">
        <v>100</v>
      </c>
      <c r="R734" s="70" t="s">
        <v>1337</v>
      </c>
    </row>
    <row r="735" spans="1:18" x14ac:dyDescent="0.25">
      <c r="A735" s="70" t="s">
        <v>2026</v>
      </c>
      <c r="B735" s="70" t="s">
        <v>2027</v>
      </c>
      <c r="C735" s="70">
        <v>3</v>
      </c>
      <c r="D735" s="70">
        <v>730</v>
      </c>
      <c r="E735" s="70">
        <v>50</v>
      </c>
      <c r="F735" s="70">
        <v>50</v>
      </c>
      <c r="G735" s="70">
        <v>0</v>
      </c>
      <c r="H735" s="70">
        <v>100</v>
      </c>
      <c r="I735" s="70">
        <v>0</v>
      </c>
      <c r="J735" s="70">
        <v>300</v>
      </c>
      <c r="K735" s="70">
        <v>50</v>
      </c>
      <c r="L735" s="70">
        <v>0</v>
      </c>
      <c r="M735" t="str">
        <f t="shared" si="11"/>
        <v>מנהל/מנהלת חנות רהיטים+פריקה/טעינה</v>
      </c>
      <c r="N735" s="70" t="s">
        <v>100</v>
      </c>
      <c r="R735" s="70" t="s">
        <v>1403</v>
      </c>
    </row>
    <row r="736" spans="1:18" x14ac:dyDescent="0.25">
      <c r="A736" s="70" t="s">
        <v>1689</v>
      </c>
      <c r="B736" s="70" t="s">
        <v>1690</v>
      </c>
      <c r="C736" s="70">
        <v>3</v>
      </c>
      <c r="D736" s="70">
        <v>731</v>
      </c>
      <c r="E736" s="70">
        <v>50</v>
      </c>
      <c r="F736" s="70">
        <v>50</v>
      </c>
      <c r="G736" s="70">
        <v>0</v>
      </c>
      <c r="H736" s="70">
        <v>0</v>
      </c>
      <c r="I736" s="70">
        <v>0</v>
      </c>
      <c r="J736" s="70">
        <v>300</v>
      </c>
      <c r="K736" s="70">
        <v>50</v>
      </c>
      <c r="L736" s="70">
        <v>0</v>
      </c>
      <c r="M736" t="str">
        <f t="shared" si="11"/>
        <v>מנהל/מנהלת חניון</v>
      </c>
      <c r="N736" s="70" t="s">
        <v>100</v>
      </c>
      <c r="R736" s="70" t="s">
        <v>507</v>
      </c>
    </row>
    <row r="737" spans="1:18" x14ac:dyDescent="0.25">
      <c r="A737" s="70" t="s">
        <v>1506</v>
      </c>
      <c r="B737" s="70" t="s">
        <v>1507</v>
      </c>
      <c r="C737" s="70">
        <v>1</v>
      </c>
      <c r="D737" s="70">
        <v>732</v>
      </c>
      <c r="E737" s="70">
        <v>0</v>
      </c>
      <c r="F737" s="70">
        <v>0</v>
      </c>
      <c r="G737" s="70">
        <v>0</v>
      </c>
      <c r="H737" s="70">
        <v>0</v>
      </c>
      <c r="I737" s="70">
        <v>0</v>
      </c>
      <c r="J737" s="70">
        <v>300</v>
      </c>
      <c r="K737" s="70">
        <v>0</v>
      </c>
      <c r="L737" s="70">
        <v>0</v>
      </c>
      <c r="M737" t="str">
        <f t="shared" si="11"/>
        <v>מנהל/מנהלת חשבונות</v>
      </c>
      <c r="N737" s="70" t="s">
        <v>100</v>
      </c>
      <c r="R737" s="70" t="s">
        <v>495</v>
      </c>
    </row>
    <row r="738" spans="1:18" x14ac:dyDescent="0.25">
      <c r="A738" s="70">
        <v>1005</v>
      </c>
      <c r="B738" s="70" t="s">
        <v>117</v>
      </c>
      <c r="C738" s="70">
        <v>3</v>
      </c>
      <c r="D738" s="70">
        <v>733</v>
      </c>
      <c r="E738" s="70">
        <v>100</v>
      </c>
      <c r="F738" s="70">
        <v>100</v>
      </c>
      <c r="G738" s="70">
        <v>0</v>
      </c>
      <c r="H738" s="70">
        <v>100</v>
      </c>
      <c r="I738" s="70">
        <v>0</v>
      </c>
      <c r="J738" s="70">
        <v>300</v>
      </c>
      <c r="K738" s="70">
        <v>100</v>
      </c>
      <c r="L738" s="70">
        <v>0</v>
      </c>
      <c r="M738" t="str">
        <f t="shared" si="11"/>
        <v>מנהל/מנהלת טכני/ת להקת בת שבע</v>
      </c>
      <c r="N738" s="70" t="s">
        <v>100</v>
      </c>
      <c r="R738" s="70" t="s">
        <v>679</v>
      </c>
    </row>
    <row r="739" spans="1:18" x14ac:dyDescent="0.25">
      <c r="A739" s="70" t="s">
        <v>2042</v>
      </c>
      <c r="B739" s="70" t="s">
        <v>2043</v>
      </c>
      <c r="C739" s="70">
        <v>1</v>
      </c>
      <c r="D739" s="70">
        <v>734</v>
      </c>
      <c r="E739" s="70">
        <v>0</v>
      </c>
      <c r="F739" s="70">
        <v>0</v>
      </c>
      <c r="G739" s="70">
        <v>0</v>
      </c>
      <c r="H739" s="70">
        <v>0</v>
      </c>
      <c r="I739" s="70">
        <v>0</v>
      </c>
      <c r="J739" s="70">
        <v>300</v>
      </c>
      <c r="K739" s="70">
        <v>0</v>
      </c>
      <c r="L739" s="70">
        <v>0</v>
      </c>
      <c r="M739" t="str">
        <f t="shared" si="11"/>
        <v>מנהל/מנהלת יחסי ציבור</v>
      </c>
      <c r="N739" s="70" t="s">
        <v>100</v>
      </c>
      <c r="R739" s="70" t="s">
        <v>626</v>
      </c>
    </row>
    <row r="740" spans="1:18" x14ac:dyDescent="0.25">
      <c r="A740" s="70" t="s">
        <v>1838</v>
      </c>
      <c r="B740" s="70" t="s">
        <v>1839</v>
      </c>
      <c r="C740" s="70">
        <v>1</v>
      </c>
      <c r="D740" s="70">
        <v>735</v>
      </c>
      <c r="E740" s="70">
        <v>0</v>
      </c>
      <c r="F740" s="70">
        <v>0</v>
      </c>
      <c r="G740" s="70">
        <v>0</v>
      </c>
      <c r="H740" s="70">
        <v>0</v>
      </c>
      <c r="I740" s="70">
        <v>0</v>
      </c>
      <c r="J740" s="70">
        <v>300</v>
      </c>
      <c r="K740" s="70">
        <v>0</v>
      </c>
      <c r="L740" s="70">
        <v>0</v>
      </c>
      <c r="M740" t="str">
        <f t="shared" si="11"/>
        <v>מנהל/מנהלת ייצור (במשרד)</v>
      </c>
      <c r="N740" s="70" t="s">
        <v>100</v>
      </c>
      <c r="R740" s="70" t="s">
        <v>2123</v>
      </c>
    </row>
    <row r="741" spans="1:18" x14ac:dyDescent="0.25">
      <c r="A741" s="70" t="s">
        <v>758</v>
      </c>
      <c r="B741" s="70" t="s">
        <v>759</v>
      </c>
      <c r="C741" s="70">
        <v>2</v>
      </c>
      <c r="D741" s="70">
        <v>736</v>
      </c>
      <c r="E741" s="70">
        <v>0</v>
      </c>
      <c r="F741" s="70">
        <v>0</v>
      </c>
      <c r="G741" s="70">
        <v>0</v>
      </c>
      <c r="H741" s="70">
        <v>0</v>
      </c>
      <c r="I741" s="70">
        <v>0</v>
      </c>
      <c r="J741" s="70">
        <v>300</v>
      </c>
      <c r="K741" s="70">
        <v>0</v>
      </c>
      <c r="L741" s="70">
        <v>0</v>
      </c>
      <c r="M741" t="str">
        <f t="shared" si="11"/>
        <v>מנהל/מנהלת מוסך פיקוח בלבד</v>
      </c>
      <c r="N741" s="70" t="s">
        <v>100</v>
      </c>
      <c r="R741" s="70" t="s">
        <v>418</v>
      </c>
    </row>
    <row r="742" spans="1:18" x14ac:dyDescent="0.25">
      <c r="A742" s="70" t="s">
        <v>1368</v>
      </c>
      <c r="B742" s="70" t="s">
        <v>1369</v>
      </c>
      <c r="C742" s="70">
        <v>1</v>
      </c>
      <c r="D742" s="70">
        <v>737</v>
      </c>
      <c r="E742" s="70">
        <v>0</v>
      </c>
      <c r="F742" s="70">
        <v>0</v>
      </c>
      <c r="G742" s="70">
        <v>0</v>
      </c>
      <c r="H742" s="70">
        <v>0</v>
      </c>
      <c r="I742" s="70">
        <v>0</v>
      </c>
      <c r="J742" s="70">
        <v>300</v>
      </c>
      <c r="K742" s="70">
        <v>0</v>
      </c>
      <c r="L742" s="70">
        <v>0</v>
      </c>
      <c r="M742" t="str">
        <f t="shared" si="11"/>
        <v>מנהל/מנהלת מוצרים בחברת הייטק</v>
      </c>
      <c r="N742" s="70" t="s">
        <v>100</v>
      </c>
      <c r="R742" s="70" t="s">
        <v>435</v>
      </c>
    </row>
    <row r="743" spans="1:18" x14ac:dyDescent="0.25">
      <c r="A743" s="70" t="s">
        <v>1342</v>
      </c>
      <c r="B743" s="70" t="s">
        <v>1343</v>
      </c>
      <c r="C743" s="70">
        <v>1</v>
      </c>
      <c r="D743" s="70">
        <v>738</v>
      </c>
      <c r="E743" s="70">
        <v>0</v>
      </c>
      <c r="F743" s="70">
        <v>0</v>
      </c>
      <c r="G743" s="70">
        <v>0</v>
      </c>
      <c r="H743" s="70">
        <v>0</v>
      </c>
      <c r="I743" s="70">
        <v>0</v>
      </c>
      <c r="J743" s="70">
        <v>300</v>
      </c>
      <c r="K743" s="70">
        <v>0</v>
      </c>
      <c r="L743" s="70">
        <v>0</v>
      </c>
      <c r="M743" t="str">
        <f t="shared" si="11"/>
        <v>מנהל/מנהלת מחלקת ביקורת (אופנה)</v>
      </c>
      <c r="N743" s="70" t="s">
        <v>100</v>
      </c>
      <c r="R743" s="70" t="s">
        <v>210</v>
      </c>
    </row>
    <row r="744" spans="1:18" x14ac:dyDescent="0.25">
      <c r="A744" s="70" t="s">
        <v>852</v>
      </c>
      <c r="B744" s="70" t="s">
        <v>853</v>
      </c>
      <c r="C744" s="70">
        <v>1</v>
      </c>
      <c r="D744" s="70">
        <v>739</v>
      </c>
      <c r="E744" s="70">
        <v>0</v>
      </c>
      <c r="F744" s="70">
        <v>0</v>
      </c>
      <c r="G744" s="70">
        <v>0</v>
      </c>
      <c r="H744" s="70">
        <v>0</v>
      </c>
      <c r="I744" s="70">
        <v>0</v>
      </c>
      <c r="J744" s="70">
        <v>300</v>
      </c>
      <c r="K744" s="70">
        <v>0</v>
      </c>
      <c r="L744" s="70">
        <v>0</v>
      </c>
      <c r="M744" t="str">
        <f t="shared" si="11"/>
        <v>מנהל/מנהלת מחלקת יצור (ניהול)</v>
      </c>
      <c r="N744" s="70" t="s">
        <v>100</v>
      </c>
      <c r="R744" s="70" t="s">
        <v>952</v>
      </c>
    </row>
    <row r="745" spans="1:18" x14ac:dyDescent="0.25">
      <c r="A745" s="70" t="s">
        <v>780</v>
      </c>
      <c r="B745" s="70" t="s">
        <v>781</v>
      </c>
      <c r="C745" s="70">
        <v>3</v>
      </c>
      <c r="D745" s="70">
        <v>740</v>
      </c>
      <c r="E745" s="70">
        <v>100</v>
      </c>
      <c r="F745" s="70">
        <v>100</v>
      </c>
      <c r="G745" s="70">
        <v>0</v>
      </c>
      <c r="H745" s="70">
        <v>100</v>
      </c>
      <c r="I745" s="70">
        <v>0</v>
      </c>
      <c r="J745" s="70">
        <v>300</v>
      </c>
      <c r="K745" s="70">
        <v>100</v>
      </c>
      <c r="L745" s="70">
        <v>0</v>
      </c>
      <c r="M745" t="str">
        <f t="shared" si="11"/>
        <v>מנהל/מנהלת מחלקת יצור (עובד ביצור)</v>
      </c>
      <c r="N745" s="70" t="s">
        <v>100</v>
      </c>
      <c r="R745" s="70" t="s">
        <v>383</v>
      </c>
    </row>
    <row r="746" spans="1:18" x14ac:dyDescent="0.25">
      <c r="A746" s="70" t="s">
        <v>1771</v>
      </c>
      <c r="B746" s="70" t="s">
        <v>1772</v>
      </c>
      <c r="C746" s="70">
        <v>3</v>
      </c>
      <c r="D746" s="70">
        <v>741</v>
      </c>
      <c r="E746" s="70">
        <v>50</v>
      </c>
      <c r="F746" s="70">
        <v>50</v>
      </c>
      <c r="G746" s="70">
        <v>0</v>
      </c>
      <c r="H746" s="70">
        <v>100</v>
      </c>
      <c r="I746" s="70">
        <v>0</v>
      </c>
      <c r="J746" s="70">
        <v>300</v>
      </c>
      <c r="K746" s="70">
        <v>50</v>
      </c>
      <c r="L746" s="70">
        <v>0</v>
      </c>
      <c r="M746" t="str">
        <f t="shared" si="11"/>
        <v>מנהל/מנהלת מכבסה (עובד)</v>
      </c>
      <c r="N746" s="70" t="s">
        <v>100</v>
      </c>
      <c r="R746" s="70" t="s">
        <v>761</v>
      </c>
    </row>
    <row r="747" spans="1:18" x14ac:dyDescent="0.25">
      <c r="A747" s="70" t="s">
        <v>1242</v>
      </c>
      <c r="B747" s="70" t="s">
        <v>1243</v>
      </c>
      <c r="C747" s="70">
        <v>2</v>
      </c>
      <c r="D747" s="70">
        <v>742</v>
      </c>
      <c r="E747" s="70">
        <v>0</v>
      </c>
      <c r="F747" s="70">
        <v>0</v>
      </c>
      <c r="G747" s="70">
        <v>0</v>
      </c>
      <c r="H747" s="70">
        <v>0</v>
      </c>
      <c r="I747" s="70">
        <v>0</v>
      </c>
      <c r="J747" s="70">
        <v>300</v>
      </c>
      <c r="K747" s="70">
        <v>0</v>
      </c>
      <c r="L747" s="70">
        <v>0</v>
      </c>
      <c r="M747" t="str">
        <f t="shared" si="11"/>
        <v>מנהל/מנהלת מעבדה (לא תעשיתי)</v>
      </c>
      <c r="N747" s="70" t="s">
        <v>100</v>
      </c>
      <c r="R747" s="70" t="s">
        <v>621</v>
      </c>
    </row>
    <row r="748" spans="1:18" x14ac:dyDescent="0.25">
      <c r="A748" s="70" t="s">
        <v>1352</v>
      </c>
      <c r="B748" s="70" t="s">
        <v>1353</v>
      </c>
      <c r="C748" s="70">
        <v>1</v>
      </c>
      <c r="D748" s="70">
        <v>743</v>
      </c>
      <c r="E748" s="70">
        <v>0</v>
      </c>
      <c r="F748" s="70">
        <v>0</v>
      </c>
      <c r="G748" s="70">
        <v>0</v>
      </c>
      <c r="H748" s="70">
        <v>0</v>
      </c>
      <c r="I748" s="70">
        <v>0</v>
      </c>
      <c r="J748" s="70">
        <v>300</v>
      </c>
      <c r="K748" s="70">
        <v>0</v>
      </c>
      <c r="L748" s="70">
        <v>0</v>
      </c>
      <c r="M748" t="str">
        <f t="shared" si="11"/>
        <v>מנהל/מנהלת מפעל</v>
      </c>
      <c r="N748" s="70" t="s">
        <v>100</v>
      </c>
      <c r="R748" s="70" t="s">
        <v>1905</v>
      </c>
    </row>
    <row r="749" spans="1:18" x14ac:dyDescent="0.25">
      <c r="A749" s="70" t="s">
        <v>1955</v>
      </c>
      <c r="B749" s="70" t="s">
        <v>1956</v>
      </c>
      <c r="C749" s="70">
        <v>1</v>
      </c>
      <c r="D749" s="70">
        <v>744</v>
      </c>
      <c r="E749" s="70">
        <v>0</v>
      </c>
      <c r="F749" s="70">
        <v>0</v>
      </c>
      <c r="G749" s="70">
        <v>0</v>
      </c>
      <c r="H749" s="70">
        <v>0</v>
      </c>
      <c r="I749" s="70">
        <v>0</v>
      </c>
      <c r="J749" s="70">
        <v>300</v>
      </c>
      <c r="K749" s="70">
        <v>0</v>
      </c>
      <c r="L749" s="70">
        <v>0</v>
      </c>
      <c r="M749" t="str">
        <f t="shared" si="11"/>
        <v>מנהל/מנהלת מפעל אלומיניום (ניהול)</v>
      </c>
      <c r="N749" s="70" t="s">
        <v>100</v>
      </c>
      <c r="R749" s="70" t="s">
        <v>252</v>
      </c>
    </row>
    <row r="750" spans="1:18" x14ac:dyDescent="0.25">
      <c r="A750" s="70" t="s">
        <v>1998</v>
      </c>
      <c r="B750" s="70" t="s">
        <v>1999</v>
      </c>
      <c r="C750" s="70">
        <v>3</v>
      </c>
      <c r="D750" s="70">
        <v>745</v>
      </c>
      <c r="E750" s="70">
        <v>100</v>
      </c>
      <c r="F750" s="70">
        <v>100</v>
      </c>
      <c r="G750" s="70">
        <v>0</v>
      </c>
      <c r="H750" s="70">
        <v>100</v>
      </c>
      <c r="I750" s="70">
        <v>0</v>
      </c>
      <c r="J750" s="70">
        <v>300</v>
      </c>
      <c r="K750" s="70">
        <v>100</v>
      </c>
      <c r="L750" s="70">
        <v>0</v>
      </c>
      <c r="M750" t="str">
        <f t="shared" si="11"/>
        <v>מנהל/מנהלת מפעל זכוכית (עובד)</v>
      </c>
      <c r="N750" s="70" t="s">
        <v>100</v>
      </c>
      <c r="R750" s="70" t="s">
        <v>954</v>
      </c>
    </row>
    <row r="751" spans="1:18" x14ac:dyDescent="0.25">
      <c r="A751" s="70" t="s">
        <v>1456</v>
      </c>
      <c r="B751" s="70" t="s">
        <v>1457</v>
      </c>
      <c r="C751" s="70">
        <v>3</v>
      </c>
      <c r="D751" s="70">
        <v>746</v>
      </c>
      <c r="E751" s="70">
        <v>50</v>
      </c>
      <c r="F751" s="70">
        <v>50</v>
      </c>
      <c r="G751" s="70">
        <v>0</v>
      </c>
      <c r="H751" s="70">
        <v>100</v>
      </c>
      <c r="I751" s="70">
        <v>0</v>
      </c>
      <c r="J751" s="70">
        <v>300</v>
      </c>
      <c r="K751" s="70">
        <v>50</v>
      </c>
      <c r="L751" s="70">
        <v>0</v>
      </c>
      <c r="M751" t="str">
        <f t="shared" si="11"/>
        <v>מנהל/מנהלת מפעל טקסטיל (עובד)</v>
      </c>
      <c r="N751" s="70" t="s">
        <v>100</v>
      </c>
      <c r="R751" s="70" t="s">
        <v>1223</v>
      </c>
    </row>
    <row r="752" spans="1:18" x14ac:dyDescent="0.25">
      <c r="A752" s="70" t="s">
        <v>922</v>
      </c>
      <c r="B752" s="70" t="s">
        <v>923</v>
      </c>
      <c r="C752" s="70">
        <v>3</v>
      </c>
      <c r="D752" s="70">
        <v>747</v>
      </c>
      <c r="E752" s="70">
        <v>100</v>
      </c>
      <c r="F752" s="70">
        <v>100</v>
      </c>
      <c r="G752" s="70">
        <v>0</v>
      </c>
      <c r="H752" s="70">
        <v>100</v>
      </c>
      <c r="I752" s="70">
        <v>0</v>
      </c>
      <c r="J752" s="70">
        <v>300</v>
      </c>
      <c r="K752" s="70">
        <v>100</v>
      </c>
      <c r="L752" s="70">
        <v>0</v>
      </c>
      <c r="M752" t="str">
        <f t="shared" si="11"/>
        <v>מנהל/מנהלת מפעל שיש (עובד/ת)</v>
      </c>
      <c r="N752" s="70" t="s">
        <v>100</v>
      </c>
      <c r="R752" s="70" t="s">
        <v>2051</v>
      </c>
    </row>
    <row r="753" spans="1:18" x14ac:dyDescent="0.25">
      <c r="A753" s="70" t="s">
        <v>1566</v>
      </c>
      <c r="B753" s="70" t="s">
        <v>1567</v>
      </c>
      <c r="C753" s="70">
        <v>2</v>
      </c>
      <c r="D753" s="70">
        <v>748</v>
      </c>
      <c r="E753" s="70">
        <v>0</v>
      </c>
      <c r="F753" s="70">
        <v>0</v>
      </c>
      <c r="G753" s="70">
        <v>0</v>
      </c>
      <c r="H753" s="70">
        <v>0</v>
      </c>
      <c r="I753" s="70">
        <v>0</v>
      </c>
      <c r="J753" s="70">
        <v>300</v>
      </c>
      <c r="K753" s="70">
        <v>0</v>
      </c>
      <c r="L753" s="70">
        <v>0</v>
      </c>
      <c r="M753" t="str">
        <f t="shared" si="11"/>
        <v>מנהל/מנהלת מרכז מבקרים</v>
      </c>
      <c r="N753" s="70" t="s">
        <v>100</v>
      </c>
      <c r="R753" s="70" t="s">
        <v>589</v>
      </c>
    </row>
    <row r="754" spans="1:18" x14ac:dyDescent="0.25">
      <c r="A754" s="70" t="s">
        <v>1330</v>
      </c>
      <c r="B754" s="70" t="s">
        <v>1331</v>
      </c>
      <c r="C754" s="70">
        <v>3</v>
      </c>
      <c r="D754" s="70">
        <v>749</v>
      </c>
      <c r="E754" s="70">
        <v>50</v>
      </c>
      <c r="F754" s="70">
        <v>50</v>
      </c>
      <c r="G754" s="70">
        <v>0</v>
      </c>
      <c r="H754" s="70">
        <v>0</v>
      </c>
      <c r="I754" s="70">
        <v>0</v>
      </c>
      <c r="J754" s="70">
        <v>300</v>
      </c>
      <c r="K754" s="70">
        <v>50</v>
      </c>
      <c r="L754" s="70">
        <v>0</v>
      </c>
      <c r="M754" t="str">
        <f t="shared" si="11"/>
        <v>מנהל/מנהלת משמרת (מסעדה )</v>
      </c>
      <c r="N754" s="70" t="s">
        <v>100</v>
      </c>
      <c r="R754" s="70" t="s">
        <v>590</v>
      </c>
    </row>
    <row r="755" spans="1:18" x14ac:dyDescent="0.25">
      <c r="A755" s="70" t="s">
        <v>728</v>
      </c>
      <c r="B755" s="70" t="s">
        <v>729</v>
      </c>
      <c r="C755" s="70">
        <v>1</v>
      </c>
      <c r="D755" s="70">
        <v>750</v>
      </c>
      <c r="E755" s="70">
        <v>0</v>
      </c>
      <c r="F755" s="70">
        <v>0</v>
      </c>
      <c r="G755" s="70">
        <v>0</v>
      </c>
      <c r="H755" s="70">
        <v>0</v>
      </c>
      <c r="I755" s="70">
        <v>0</v>
      </c>
      <c r="J755" s="70">
        <v>300</v>
      </c>
      <c r="K755" s="70">
        <v>0</v>
      </c>
      <c r="L755" s="70">
        <v>0</v>
      </c>
      <c r="M755" t="str">
        <f t="shared" si="11"/>
        <v>מנהל/מנהלת משק (ניהול)</v>
      </c>
      <c r="N755" s="70" t="s">
        <v>100</v>
      </c>
      <c r="R755" s="70" t="s">
        <v>735</v>
      </c>
    </row>
    <row r="756" spans="1:18" x14ac:dyDescent="0.25">
      <c r="A756" s="70" t="s">
        <v>1089</v>
      </c>
      <c r="B756" s="70" t="s">
        <v>1090</v>
      </c>
      <c r="C756" s="70">
        <v>2</v>
      </c>
      <c r="D756" s="70">
        <v>751</v>
      </c>
      <c r="E756" s="70">
        <v>0</v>
      </c>
      <c r="F756" s="70">
        <v>0</v>
      </c>
      <c r="G756" s="70">
        <v>0</v>
      </c>
      <c r="H756" s="70">
        <v>0</v>
      </c>
      <c r="I756" s="70">
        <v>0</v>
      </c>
      <c r="J756" s="70">
        <v>300</v>
      </c>
      <c r="K756" s="70">
        <v>0</v>
      </c>
      <c r="L756" s="70">
        <v>0</v>
      </c>
      <c r="M756" t="str">
        <f t="shared" si="11"/>
        <v>מנהל/מנהלת עבודה בחב' חשמל</v>
      </c>
      <c r="N756" s="70" t="s">
        <v>100</v>
      </c>
      <c r="R756" s="70" t="s">
        <v>1631</v>
      </c>
    </row>
    <row r="757" spans="1:18" x14ac:dyDescent="0.25">
      <c r="A757" s="70" t="s">
        <v>2164</v>
      </c>
      <c r="B757" s="70" t="s">
        <v>2165</v>
      </c>
      <c r="C757" s="70">
        <v>3</v>
      </c>
      <c r="D757" s="70">
        <v>752</v>
      </c>
      <c r="E757" s="70">
        <v>100</v>
      </c>
      <c r="F757" s="70">
        <v>100</v>
      </c>
      <c r="G757" s="70">
        <v>0</v>
      </c>
      <c r="H757" s="70">
        <v>100</v>
      </c>
      <c r="I757" s="70">
        <v>0</v>
      </c>
      <c r="J757" s="70">
        <v>300</v>
      </c>
      <c r="K757" s="70">
        <v>100</v>
      </c>
      <c r="L757" s="70">
        <v>0</v>
      </c>
      <c r="M757" t="str">
        <f t="shared" si="11"/>
        <v>מנהל/מנהלת עבודה ביח"ר מזון+פ/ט</v>
      </c>
      <c r="N757" s="70" t="s">
        <v>100</v>
      </c>
      <c r="R757" s="70" t="s">
        <v>431</v>
      </c>
    </row>
    <row r="758" spans="1:18" x14ac:dyDescent="0.25">
      <c r="A758" s="70" t="s">
        <v>2108</v>
      </c>
      <c r="B758" s="70" t="s">
        <v>2109</v>
      </c>
      <c r="C758" s="70">
        <v>1</v>
      </c>
      <c r="D758" s="70">
        <v>753</v>
      </c>
      <c r="E758" s="70">
        <v>0</v>
      </c>
      <c r="F758" s="70">
        <v>0</v>
      </c>
      <c r="G758" s="70">
        <v>0</v>
      </c>
      <c r="H758" s="70">
        <v>0</v>
      </c>
      <c r="I758" s="70">
        <v>0</v>
      </c>
      <c r="J758" s="70">
        <v>300</v>
      </c>
      <c r="K758" s="70">
        <v>0</v>
      </c>
      <c r="L758" s="70">
        <v>0</v>
      </c>
      <c r="M758" t="str">
        <f t="shared" si="11"/>
        <v>מנהל/מנהלת עבודה בקק"ל (בשטח)</v>
      </c>
      <c r="N758" s="70" t="s">
        <v>100</v>
      </c>
      <c r="R758" s="70" t="s">
        <v>198</v>
      </c>
    </row>
    <row r="759" spans="1:18" x14ac:dyDescent="0.25">
      <c r="A759" s="70" t="s">
        <v>1723</v>
      </c>
      <c r="B759" s="70" t="s">
        <v>1724</v>
      </c>
      <c r="C759" s="70">
        <v>3</v>
      </c>
      <c r="D759" s="70">
        <v>754</v>
      </c>
      <c r="E759" s="70">
        <v>100</v>
      </c>
      <c r="F759" s="70">
        <v>100</v>
      </c>
      <c r="G759" s="70">
        <v>0</v>
      </c>
      <c r="H759" s="70">
        <v>100</v>
      </c>
      <c r="I759" s="70">
        <v>0</v>
      </c>
      <c r="J759" s="70">
        <v>300</v>
      </c>
      <c r="K759" s="70">
        <v>100</v>
      </c>
      <c r="L759" s="70">
        <v>0</v>
      </c>
      <c r="M759" t="str">
        <f t="shared" si="11"/>
        <v>מנהל/מנהלת עבודה ברזל בנין</v>
      </c>
      <c r="N759" s="70" t="s">
        <v>100</v>
      </c>
      <c r="R759" s="70" t="s">
        <v>288</v>
      </c>
    </row>
    <row r="760" spans="1:18" x14ac:dyDescent="0.25">
      <c r="A760" s="70" t="s">
        <v>1326</v>
      </c>
      <c r="B760" s="70" t="s">
        <v>1327</v>
      </c>
      <c r="C760" s="70">
        <v>3</v>
      </c>
      <c r="D760" s="70">
        <v>755</v>
      </c>
      <c r="E760" s="70">
        <v>100</v>
      </c>
      <c r="F760" s="70">
        <v>100</v>
      </c>
      <c r="G760" s="70">
        <v>0</v>
      </c>
      <c r="H760" s="70">
        <v>100</v>
      </c>
      <c r="I760" s="70">
        <v>0</v>
      </c>
      <c r="J760" s="70">
        <v>300</v>
      </c>
      <c r="K760" s="70">
        <v>100</v>
      </c>
      <c r="L760" s="70">
        <v>0</v>
      </c>
      <c r="M760" t="str">
        <f t="shared" si="11"/>
        <v>מנהל/מנהלת עבודות גינון (גנן)</v>
      </c>
      <c r="N760" s="70" t="s">
        <v>100</v>
      </c>
      <c r="R760" s="70" t="s">
        <v>322</v>
      </c>
    </row>
    <row r="761" spans="1:18" x14ac:dyDescent="0.25">
      <c r="A761" s="70" t="s">
        <v>1767</v>
      </c>
      <c r="B761" s="70" t="s">
        <v>1768</v>
      </c>
      <c r="C761" s="70">
        <v>3</v>
      </c>
      <c r="D761" s="70">
        <v>756</v>
      </c>
      <c r="E761" s="70">
        <v>100</v>
      </c>
      <c r="F761" s="70">
        <v>100</v>
      </c>
      <c r="G761" s="70">
        <v>0</v>
      </c>
      <c r="H761" s="70">
        <v>100</v>
      </c>
      <c r="I761" s="70">
        <v>0</v>
      </c>
      <c r="J761" s="70">
        <v>300</v>
      </c>
      <c r="K761" s="70">
        <v>100</v>
      </c>
      <c r="L761" s="70">
        <v>0</v>
      </c>
      <c r="M761" t="str">
        <f t="shared" si="11"/>
        <v>מנהל/מנהלת עבודות ופיתוח (בשטח)</v>
      </c>
      <c r="N761" s="70" t="s">
        <v>100</v>
      </c>
      <c r="R761" s="70" t="s">
        <v>305</v>
      </c>
    </row>
    <row r="762" spans="1:18" x14ac:dyDescent="0.25">
      <c r="A762" s="70" t="s">
        <v>1390</v>
      </c>
      <c r="B762" s="70" t="s">
        <v>1391</v>
      </c>
      <c r="C762" s="70">
        <v>1</v>
      </c>
      <c r="D762" s="70">
        <v>757</v>
      </c>
      <c r="E762" s="70">
        <v>0</v>
      </c>
      <c r="F762" s="70">
        <v>0</v>
      </c>
      <c r="G762" s="70">
        <v>0</v>
      </c>
      <c r="H762" s="70">
        <v>0</v>
      </c>
      <c r="I762" s="70">
        <v>0</v>
      </c>
      <c r="J762" s="70">
        <v>300</v>
      </c>
      <c r="K762" s="70">
        <v>0</v>
      </c>
      <c r="L762" s="70">
        <v>0</v>
      </c>
      <c r="M762" t="str">
        <f t="shared" si="11"/>
        <v>מנהל/מנהלת עיתון</v>
      </c>
      <c r="N762" s="70" t="s">
        <v>100</v>
      </c>
      <c r="R762" s="70" t="s">
        <v>337</v>
      </c>
    </row>
    <row r="763" spans="1:18" x14ac:dyDescent="0.25">
      <c r="A763" s="70" t="s">
        <v>1648</v>
      </c>
      <c r="B763" s="70" t="s">
        <v>1649</v>
      </c>
      <c r="C763" s="70">
        <v>3</v>
      </c>
      <c r="D763" s="70">
        <v>758</v>
      </c>
      <c r="E763" s="70">
        <v>50</v>
      </c>
      <c r="F763" s="70">
        <v>50</v>
      </c>
      <c r="G763" s="70">
        <v>0</v>
      </c>
      <c r="H763" s="70">
        <v>0</v>
      </c>
      <c r="I763" s="70">
        <v>0</v>
      </c>
      <c r="J763" s="70">
        <v>300</v>
      </c>
      <c r="K763" s="70">
        <v>50</v>
      </c>
      <c r="L763" s="70">
        <v>0</v>
      </c>
      <c r="M763" t="str">
        <f t="shared" si="11"/>
        <v>מנהל/מנהלת פאב</v>
      </c>
      <c r="N763" s="70" t="s">
        <v>100</v>
      </c>
      <c r="R763" s="70" t="s">
        <v>1088</v>
      </c>
    </row>
    <row r="764" spans="1:18" x14ac:dyDescent="0.25">
      <c r="A764" s="70">
        <v>1615</v>
      </c>
      <c r="B764" s="70" t="s">
        <v>332</v>
      </c>
      <c r="C764" s="70">
        <v>2</v>
      </c>
      <c r="D764" s="70">
        <v>759</v>
      </c>
      <c r="E764" s="70">
        <v>0</v>
      </c>
      <c r="F764" s="70">
        <v>0</v>
      </c>
      <c r="G764" s="70">
        <v>0</v>
      </c>
      <c r="H764" s="70">
        <v>0</v>
      </c>
      <c r="I764" s="70">
        <v>0</v>
      </c>
      <c r="J764" s="70">
        <v>300</v>
      </c>
      <c r="K764" s="70">
        <v>0</v>
      </c>
      <c r="L764" s="70">
        <v>0</v>
      </c>
      <c r="M764" t="str">
        <f t="shared" si="11"/>
        <v>מנהל/מנהלת פארק שעשועי מים</v>
      </c>
      <c r="N764" s="70" t="s">
        <v>100</v>
      </c>
      <c r="R764" s="70" t="s">
        <v>234</v>
      </c>
    </row>
    <row r="765" spans="1:18" x14ac:dyDescent="0.25">
      <c r="A765" s="70" t="s">
        <v>2118</v>
      </c>
      <c r="B765" s="70" t="s">
        <v>2119</v>
      </c>
      <c r="C765" s="70">
        <v>1</v>
      </c>
      <c r="D765" s="70">
        <v>760</v>
      </c>
      <c r="E765" s="70">
        <v>0</v>
      </c>
      <c r="F765" s="70">
        <v>0</v>
      </c>
      <c r="G765" s="70">
        <v>0</v>
      </c>
      <c r="H765" s="70">
        <v>0</v>
      </c>
      <c r="I765" s="70">
        <v>0</v>
      </c>
      <c r="J765" s="70">
        <v>300</v>
      </c>
      <c r="K765" s="70">
        <v>0</v>
      </c>
      <c r="L765" s="70">
        <v>0</v>
      </c>
      <c r="M765" t="str">
        <f t="shared" si="11"/>
        <v>מנהל/מנהלת פיתוח עיסקי</v>
      </c>
      <c r="N765" s="70" t="s">
        <v>100</v>
      </c>
      <c r="R765" s="70" t="s">
        <v>683</v>
      </c>
    </row>
    <row r="766" spans="1:18" x14ac:dyDescent="0.25">
      <c r="A766" s="70" t="s">
        <v>993</v>
      </c>
      <c r="B766" s="70" t="s">
        <v>994</v>
      </c>
      <c r="C766" s="70">
        <v>1</v>
      </c>
      <c r="D766" s="70">
        <v>761</v>
      </c>
      <c r="E766" s="70">
        <v>0</v>
      </c>
      <c r="F766" s="70">
        <v>0</v>
      </c>
      <c r="G766" s="70">
        <v>0</v>
      </c>
      <c r="H766" s="70">
        <v>0</v>
      </c>
      <c r="I766" s="70">
        <v>0</v>
      </c>
      <c r="J766" s="70">
        <v>300</v>
      </c>
      <c r="K766" s="70">
        <v>0</v>
      </c>
      <c r="L766" s="70">
        <v>0</v>
      </c>
      <c r="M766" t="str">
        <f t="shared" si="11"/>
        <v>מנהל/מנהלת פרויקטים</v>
      </c>
      <c r="N766" s="70" t="s">
        <v>100</v>
      </c>
      <c r="R766" s="70" t="s">
        <v>1845</v>
      </c>
    </row>
    <row r="767" spans="1:18" x14ac:dyDescent="0.25">
      <c r="A767" s="70" t="s">
        <v>1810</v>
      </c>
      <c r="B767" s="70" t="s">
        <v>1811</v>
      </c>
      <c r="C767" s="70">
        <v>1</v>
      </c>
      <c r="D767" s="70">
        <v>762</v>
      </c>
      <c r="E767" s="70">
        <v>0</v>
      </c>
      <c r="F767" s="70">
        <v>0</v>
      </c>
      <c r="G767" s="70">
        <v>0</v>
      </c>
      <c r="H767" s="70">
        <v>0</v>
      </c>
      <c r="I767" s="70">
        <v>0</v>
      </c>
      <c r="J767" s="70">
        <v>300</v>
      </c>
      <c r="K767" s="70">
        <v>0</v>
      </c>
      <c r="L767" s="70">
        <v>0</v>
      </c>
      <c r="M767" t="str">
        <f t="shared" si="11"/>
        <v>מנהל/מנהלת קשרי חוץ</v>
      </c>
      <c r="N767" s="70" t="s">
        <v>100</v>
      </c>
      <c r="R767" s="70" t="s">
        <v>2055</v>
      </c>
    </row>
    <row r="768" spans="1:18" x14ac:dyDescent="0.25">
      <c r="A768" s="70">
        <v>2580</v>
      </c>
      <c r="B768" s="70" t="s">
        <v>580</v>
      </c>
      <c r="C768" s="70">
        <v>1</v>
      </c>
      <c r="D768" s="70">
        <v>763</v>
      </c>
      <c r="E768" s="70">
        <v>0</v>
      </c>
      <c r="F768" s="70">
        <v>0</v>
      </c>
      <c r="G768" s="70">
        <v>0</v>
      </c>
      <c r="H768" s="70">
        <v>0</v>
      </c>
      <c r="I768" s="70">
        <v>0</v>
      </c>
      <c r="J768" s="70">
        <v>300</v>
      </c>
      <c r="K768" s="70">
        <v>0</v>
      </c>
      <c r="L768" s="70">
        <v>0</v>
      </c>
      <c r="M768" t="str">
        <f t="shared" si="11"/>
        <v>מנהל/מנהלת שיווק</v>
      </c>
      <c r="N768" s="70" t="s">
        <v>100</v>
      </c>
      <c r="R768" s="70" t="s">
        <v>2093</v>
      </c>
    </row>
    <row r="769" spans="1:18" x14ac:dyDescent="0.25">
      <c r="A769" s="70" t="s">
        <v>2214</v>
      </c>
      <c r="B769" s="70" t="s">
        <v>2215</v>
      </c>
      <c r="C769" s="70">
        <v>3</v>
      </c>
      <c r="D769" s="70">
        <v>764</v>
      </c>
      <c r="E769" s="70">
        <v>100</v>
      </c>
      <c r="F769" s="70">
        <v>100</v>
      </c>
      <c r="G769" s="70">
        <v>0</v>
      </c>
      <c r="H769" s="70">
        <v>100</v>
      </c>
      <c r="I769" s="70">
        <v>0</v>
      </c>
      <c r="J769" s="70">
        <v>300</v>
      </c>
      <c r="K769" s="70">
        <v>100</v>
      </c>
      <c r="L769" s="70">
        <v>0</v>
      </c>
      <c r="M769" t="str">
        <f t="shared" si="11"/>
        <v>מנהל/מנהלת שיווק +פריקה וטעינה</v>
      </c>
      <c r="N769" s="70" t="s">
        <v>100</v>
      </c>
      <c r="R769" s="70" t="s">
        <v>1092</v>
      </c>
    </row>
    <row r="770" spans="1:18" x14ac:dyDescent="0.25">
      <c r="A770" s="70">
        <v>2425</v>
      </c>
      <c r="B770" s="70" t="s">
        <v>433</v>
      </c>
      <c r="C770" s="70">
        <v>1</v>
      </c>
      <c r="D770" s="70">
        <v>765</v>
      </c>
      <c r="E770" s="70">
        <v>0</v>
      </c>
      <c r="F770" s="70">
        <v>0</v>
      </c>
      <c r="G770" s="70">
        <v>0</v>
      </c>
      <c r="H770" s="70">
        <v>0</v>
      </c>
      <c r="I770" s="70">
        <v>0</v>
      </c>
      <c r="J770" s="70">
        <v>300</v>
      </c>
      <c r="K770" s="70">
        <v>0</v>
      </c>
      <c r="L770" s="70">
        <v>0</v>
      </c>
      <c r="M770" t="str">
        <f t="shared" si="11"/>
        <v>מנהל/מנהלת שירות לקוחות</v>
      </c>
      <c r="N770" s="70" t="s">
        <v>100</v>
      </c>
      <c r="R770" s="70" t="s">
        <v>2001</v>
      </c>
    </row>
    <row r="771" spans="1:18" x14ac:dyDescent="0.25">
      <c r="A771" s="70" t="s">
        <v>698</v>
      </c>
      <c r="B771" s="70" t="s">
        <v>699</v>
      </c>
      <c r="C771" s="70">
        <v>1</v>
      </c>
      <c r="D771" s="70">
        <v>766</v>
      </c>
      <c r="E771" s="70">
        <v>0</v>
      </c>
      <c r="F771" s="70">
        <v>0</v>
      </c>
      <c r="G771" s="70">
        <v>0</v>
      </c>
      <c r="H771" s="70">
        <v>0</v>
      </c>
      <c r="I771" s="70">
        <v>0</v>
      </c>
      <c r="J771" s="70">
        <v>300</v>
      </c>
      <c r="K771" s="70">
        <v>0</v>
      </c>
      <c r="L771" s="70">
        <v>0</v>
      </c>
      <c r="M771" t="str">
        <f t="shared" si="11"/>
        <v>מנהל/מנהלת תפעול</v>
      </c>
      <c r="N771" s="70" t="s">
        <v>100</v>
      </c>
      <c r="R771" s="70" t="s">
        <v>573</v>
      </c>
    </row>
    <row r="772" spans="1:18" x14ac:dyDescent="0.25">
      <c r="A772" s="70">
        <v>2688</v>
      </c>
      <c r="B772" s="70" t="s">
        <v>2295</v>
      </c>
      <c r="C772" s="70">
        <v>3</v>
      </c>
      <c r="D772" s="70">
        <v>767</v>
      </c>
      <c r="E772" s="70">
        <v>150</v>
      </c>
      <c r="F772" s="70">
        <v>150</v>
      </c>
      <c r="G772" s="70">
        <v>0</v>
      </c>
      <c r="H772" s="70">
        <v>150</v>
      </c>
      <c r="I772" s="70">
        <v>50</v>
      </c>
      <c r="J772" s="70">
        <v>300</v>
      </c>
      <c r="K772" s="70">
        <v>150</v>
      </c>
      <c r="L772" s="70">
        <v>300</v>
      </c>
      <c r="M772" t="str">
        <f t="shared" si="11"/>
        <v>מנהל/עובד מנהרות/חציבות בישראל</v>
      </c>
      <c r="N772" s="70" t="s">
        <v>100</v>
      </c>
      <c r="R772" s="70" t="s">
        <v>451</v>
      </c>
    </row>
    <row r="773" spans="1:18" x14ac:dyDescent="0.25">
      <c r="A773" s="70" t="s">
        <v>111</v>
      </c>
      <c r="B773" s="70" t="s">
        <v>112</v>
      </c>
      <c r="C773" s="70">
        <v>2</v>
      </c>
      <c r="D773" s="70">
        <v>768</v>
      </c>
      <c r="E773" s="70">
        <v>0</v>
      </c>
      <c r="F773" s="70">
        <v>0</v>
      </c>
      <c r="G773" s="70">
        <v>0</v>
      </c>
      <c r="H773" s="70">
        <v>0</v>
      </c>
      <c r="I773" s="70">
        <v>0</v>
      </c>
      <c r="J773" s="70">
        <v>300</v>
      </c>
      <c r="K773" s="70">
        <v>0</v>
      </c>
      <c r="L773" s="70">
        <v>0</v>
      </c>
      <c r="M773" t="str">
        <f t="shared" si="11"/>
        <v>מנהל/ת אגף ביטחון (ללא נשק)</v>
      </c>
      <c r="N773" s="70" t="s">
        <v>100</v>
      </c>
      <c r="R773" s="70" t="s">
        <v>1094</v>
      </c>
    </row>
    <row r="774" spans="1:18" x14ac:dyDescent="0.25">
      <c r="A774" s="70" t="s">
        <v>109</v>
      </c>
      <c r="B774" s="70" t="s">
        <v>110</v>
      </c>
      <c r="C774" s="70">
        <v>1</v>
      </c>
      <c r="D774" s="70">
        <v>769</v>
      </c>
      <c r="E774" s="70">
        <v>0</v>
      </c>
      <c r="F774" s="70">
        <v>0</v>
      </c>
      <c r="G774" s="70">
        <v>0</v>
      </c>
      <c r="H774" s="70">
        <v>0</v>
      </c>
      <c r="I774" s="70">
        <v>0</v>
      </c>
      <c r="J774" s="70">
        <v>300</v>
      </c>
      <c r="K774" s="70">
        <v>0</v>
      </c>
      <c r="L774" s="70">
        <v>0</v>
      </c>
      <c r="M774" t="str">
        <f t="shared" si="11"/>
        <v>מנהל/ת בית מלון</v>
      </c>
      <c r="N774" s="70" t="s">
        <v>100</v>
      </c>
      <c r="R774" s="70" t="s">
        <v>365</v>
      </c>
    </row>
    <row r="775" spans="1:18" x14ac:dyDescent="0.25">
      <c r="A775" s="70">
        <v>2746</v>
      </c>
      <c r="B775" s="70" t="s">
        <v>2351</v>
      </c>
      <c r="C775" s="70">
        <v>3</v>
      </c>
      <c r="D775" s="70">
        <v>770</v>
      </c>
      <c r="E775" s="70">
        <v>0</v>
      </c>
      <c r="F775" s="70">
        <v>0</v>
      </c>
      <c r="G775" s="70">
        <v>0</v>
      </c>
      <c r="H775" s="70">
        <v>0</v>
      </c>
      <c r="I775" s="70">
        <v>0</v>
      </c>
      <c r="J775" s="70">
        <v>300</v>
      </c>
      <c r="K775" s="70">
        <v>0</v>
      </c>
      <c r="L775" s="70">
        <v>0</v>
      </c>
      <c r="M775" t="str">
        <f t="shared" ref="M775:M838" si="12">TRIM(B775)</f>
        <v>מנהל/ת גן/צהרון/מעון</v>
      </c>
      <c r="N775" s="70" t="s">
        <v>100</v>
      </c>
      <c r="R775" s="70" t="s">
        <v>630</v>
      </c>
    </row>
    <row r="776" spans="1:18" x14ac:dyDescent="0.25">
      <c r="A776" s="70" t="s">
        <v>1105</v>
      </c>
      <c r="B776" s="70" t="s">
        <v>1106</v>
      </c>
      <c r="C776" s="70">
        <v>3</v>
      </c>
      <c r="D776" s="70">
        <v>771</v>
      </c>
      <c r="E776" s="70">
        <v>100</v>
      </c>
      <c r="F776" s="70">
        <v>100</v>
      </c>
      <c r="G776" s="70">
        <v>0</v>
      </c>
      <c r="H776" s="70">
        <v>0</v>
      </c>
      <c r="I776" s="70">
        <v>0</v>
      </c>
      <c r="J776" s="70">
        <v>300</v>
      </c>
      <c r="K776" s="70">
        <v>0</v>
      </c>
      <c r="L776" s="70">
        <v>0</v>
      </c>
      <c r="M776" t="str">
        <f t="shared" si="12"/>
        <v>מנהל/ת דוכן מפעל הפייס</v>
      </c>
      <c r="N776" s="70" t="s">
        <v>100</v>
      </c>
      <c r="R776" s="70" t="s">
        <v>1265</v>
      </c>
    </row>
    <row r="777" spans="1:18" x14ac:dyDescent="0.25">
      <c r="A777" s="70">
        <v>2537</v>
      </c>
      <c r="B777" s="70" t="s">
        <v>541</v>
      </c>
      <c r="C777" s="70">
        <v>1</v>
      </c>
      <c r="D777" s="70">
        <v>772</v>
      </c>
      <c r="E777" s="70">
        <v>0</v>
      </c>
      <c r="F777" s="70">
        <v>0</v>
      </c>
      <c r="G777" s="70">
        <v>0</v>
      </c>
      <c r="H777" s="70">
        <v>0</v>
      </c>
      <c r="I777" s="70">
        <v>0</v>
      </c>
      <c r="J777" s="70">
        <v>300</v>
      </c>
      <c r="K777" s="70">
        <v>0</v>
      </c>
      <c r="L777" s="70">
        <v>0</v>
      </c>
      <c r="M777" t="str">
        <f t="shared" si="12"/>
        <v>מנהל/ת הדרכה</v>
      </c>
      <c r="N777" s="70" t="s">
        <v>100</v>
      </c>
      <c r="R777" s="70" t="s">
        <v>1108</v>
      </c>
    </row>
    <row r="778" spans="1:18" x14ac:dyDescent="0.25">
      <c r="A778" s="70" t="s">
        <v>2110</v>
      </c>
      <c r="B778" s="70" t="s">
        <v>2111</v>
      </c>
      <c r="C778" s="70">
        <v>3</v>
      </c>
      <c r="D778" s="70">
        <v>773</v>
      </c>
      <c r="E778" s="70">
        <v>50</v>
      </c>
      <c r="F778" s="70">
        <v>50</v>
      </c>
      <c r="G778" s="70">
        <v>0</v>
      </c>
      <c r="H778" s="70">
        <v>0</v>
      </c>
      <c r="I778" s="70">
        <v>0</v>
      </c>
      <c r="J778" s="70">
        <v>300</v>
      </c>
      <c r="K778" s="70">
        <v>50</v>
      </c>
      <c r="L778" s="70">
        <v>0</v>
      </c>
      <c r="M778" t="str">
        <f t="shared" si="12"/>
        <v>מנהל/ת מוסך (עובד/ת)</v>
      </c>
      <c r="N778" s="70" t="s">
        <v>100</v>
      </c>
      <c r="R778" s="70" t="s">
        <v>1357</v>
      </c>
    </row>
    <row r="779" spans="1:18" x14ac:dyDescent="0.25">
      <c r="A779" s="70" t="s">
        <v>1192</v>
      </c>
      <c r="B779" s="70" t="s">
        <v>1193</v>
      </c>
      <c r="C779" s="70">
        <v>3</v>
      </c>
      <c r="D779" s="70">
        <v>774</v>
      </c>
      <c r="E779" s="70">
        <v>50</v>
      </c>
      <c r="F779" s="70">
        <v>50</v>
      </c>
      <c r="G779" s="70">
        <v>0</v>
      </c>
      <c r="H779" s="70">
        <v>0</v>
      </c>
      <c r="I779" s="70">
        <v>0</v>
      </c>
      <c r="J779" s="70">
        <v>300</v>
      </c>
      <c r="K779" s="70">
        <v>50</v>
      </c>
      <c r="L779" s="70">
        <v>0</v>
      </c>
      <c r="M779" t="str">
        <f t="shared" si="12"/>
        <v>מנהל/ת סניף(פיצריה) עובד</v>
      </c>
      <c r="N779" s="70" t="s">
        <v>100</v>
      </c>
      <c r="R779" s="70" t="s">
        <v>1513</v>
      </c>
    </row>
    <row r="780" spans="1:18" x14ac:dyDescent="0.25">
      <c r="A780" s="70">
        <v>2440</v>
      </c>
      <c r="B780" s="70" t="s">
        <v>448</v>
      </c>
      <c r="C780" s="70">
        <v>3</v>
      </c>
      <c r="D780" s="70">
        <v>775</v>
      </c>
      <c r="E780" s="70">
        <v>50</v>
      </c>
      <c r="F780" s="70">
        <v>50</v>
      </c>
      <c r="G780" s="70">
        <v>0</v>
      </c>
      <c r="H780" s="70">
        <v>100</v>
      </c>
      <c r="I780" s="70">
        <v>0</v>
      </c>
      <c r="J780" s="70">
        <v>300</v>
      </c>
      <c r="K780" s="70">
        <v>50</v>
      </c>
      <c r="L780" s="70">
        <v>0</v>
      </c>
      <c r="M780" t="str">
        <f t="shared" si="12"/>
        <v>מנהל/ת עבודות מטבח</v>
      </c>
      <c r="N780" s="70" t="s">
        <v>100</v>
      </c>
      <c r="R780" s="70" t="s">
        <v>574</v>
      </c>
    </row>
    <row r="781" spans="1:18" x14ac:dyDescent="0.25">
      <c r="A781" s="70">
        <v>2602</v>
      </c>
      <c r="B781" s="70" t="s">
        <v>602</v>
      </c>
      <c r="C781" s="70">
        <v>1</v>
      </c>
      <c r="D781" s="70">
        <v>776</v>
      </c>
      <c r="E781" s="70">
        <v>0</v>
      </c>
      <c r="F781" s="70">
        <v>0</v>
      </c>
      <c r="G781" s="70">
        <v>0</v>
      </c>
      <c r="H781" s="70">
        <v>0</v>
      </c>
      <c r="I781" s="70">
        <v>0</v>
      </c>
      <c r="J781" s="70">
        <v>300</v>
      </c>
      <c r="K781" s="70">
        <v>0</v>
      </c>
      <c r="L781" s="70">
        <v>0</v>
      </c>
      <c r="M781" t="str">
        <f t="shared" si="12"/>
        <v>מנהל/ת תאטרון</v>
      </c>
      <c r="N781" s="70" t="s">
        <v>100</v>
      </c>
      <c r="R781" s="70" t="s">
        <v>1221</v>
      </c>
    </row>
    <row r="782" spans="1:18" x14ac:dyDescent="0.25">
      <c r="A782" s="70">
        <v>2814</v>
      </c>
      <c r="B782" s="70" t="s">
        <v>2416</v>
      </c>
      <c r="C782" s="70">
        <v>7</v>
      </c>
      <c r="D782" s="70">
        <v>777</v>
      </c>
      <c r="E782" s="70">
        <v>300</v>
      </c>
      <c r="F782" s="70">
        <v>300</v>
      </c>
      <c r="G782" s="70">
        <v>2</v>
      </c>
      <c r="H782" s="70">
        <v>300</v>
      </c>
      <c r="I782" s="70">
        <v>300</v>
      </c>
      <c r="J782" s="70">
        <v>300</v>
      </c>
      <c r="K782" s="70">
        <v>300</v>
      </c>
      <c r="L782" s="70" t="s">
        <v>2277</v>
      </c>
      <c r="M782" t="str">
        <f t="shared" si="12"/>
        <v>מנופאי לגובה מ 40 - 60 מטר</v>
      </c>
      <c r="N782" s="70" t="s">
        <v>100</v>
      </c>
      <c r="R782" s="70" t="s">
        <v>1603</v>
      </c>
    </row>
    <row r="783" spans="1:18" x14ac:dyDescent="0.25">
      <c r="A783" s="70">
        <v>2813</v>
      </c>
      <c r="B783" s="70" t="s">
        <v>2415</v>
      </c>
      <c r="C783" s="70">
        <v>7</v>
      </c>
      <c r="D783" s="70">
        <v>778</v>
      </c>
      <c r="E783" s="70">
        <v>300</v>
      </c>
      <c r="F783" s="70">
        <v>300</v>
      </c>
      <c r="G783" s="70">
        <v>1</v>
      </c>
      <c r="H783" s="70">
        <v>300</v>
      </c>
      <c r="I783" s="70">
        <v>300</v>
      </c>
      <c r="J783" s="70">
        <v>300</v>
      </c>
      <c r="K783" s="70">
        <v>300</v>
      </c>
      <c r="L783" s="70" t="s">
        <v>2277</v>
      </c>
      <c r="M783" t="str">
        <f t="shared" si="12"/>
        <v>מנופאי לגובה מ 15 - 40 מטר</v>
      </c>
      <c r="N783" s="70" t="s">
        <v>100</v>
      </c>
      <c r="R783" s="70" t="s">
        <v>266</v>
      </c>
    </row>
    <row r="784" spans="1:18" x14ac:dyDescent="0.25">
      <c r="A784" s="70">
        <v>2815</v>
      </c>
      <c r="B784" s="70" t="s">
        <v>2417</v>
      </c>
      <c r="C784" s="70">
        <v>7</v>
      </c>
      <c r="D784" s="70">
        <v>779</v>
      </c>
      <c r="E784" s="70">
        <v>300</v>
      </c>
      <c r="F784" s="70">
        <v>300</v>
      </c>
      <c r="G784" s="70">
        <v>300</v>
      </c>
      <c r="H784" s="70">
        <v>300</v>
      </c>
      <c r="I784" s="70">
        <v>300</v>
      </c>
      <c r="J784" s="70">
        <v>300</v>
      </c>
      <c r="K784" s="70">
        <v>300</v>
      </c>
      <c r="L784" s="70" t="s">
        <v>2277</v>
      </c>
      <c r="M784" t="str">
        <f t="shared" si="12"/>
        <v>מנופאי לגובה מעל 60 מטר</v>
      </c>
      <c r="N784" s="70" t="s">
        <v>100</v>
      </c>
      <c r="R784" s="70" t="s">
        <v>616</v>
      </c>
    </row>
    <row r="785" spans="1:18" x14ac:dyDescent="0.25">
      <c r="A785" s="70">
        <v>2812</v>
      </c>
      <c r="B785" s="70" t="s">
        <v>2414</v>
      </c>
      <c r="C785" s="70">
        <v>3</v>
      </c>
      <c r="D785" s="70">
        <v>780</v>
      </c>
      <c r="E785" s="70">
        <v>150</v>
      </c>
      <c r="F785" s="70">
        <v>150</v>
      </c>
      <c r="G785" s="70">
        <v>0</v>
      </c>
      <c r="H785" s="70">
        <v>150</v>
      </c>
      <c r="I785" s="70">
        <v>0</v>
      </c>
      <c r="J785" s="70">
        <v>300</v>
      </c>
      <c r="K785" s="70">
        <v>100</v>
      </c>
      <c r="L785" s="70">
        <v>0</v>
      </c>
      <c r="M785" t="str">
        <f t="shared" si="12"/>
        <v>מנופאי לגובה עד 15 מטר</v>
      </c>
      <c r="N785" s="70" t="s">
        <v>100</v>
      </c>
      <c r="R785" s="70" t="s">
        <v>518</v>
      </c>
    </row>
    <row r="786" spans="1:18" x14ac:dyDescent="0.25">
      <c r="A786" s="70">
        <v>2748</v>
      </c>
      <c r="B786" s="70" t="s">
        <v>2353</v>
      </c>
      <c r="C786" s="70">
        <v>7</v>
      </c>
      <c r="D786" s="70">
        <v>781</v>
      </c>
      <c r="E786" s="70">
        <v>300</v>
      </c>
      <c r="F786" s="70">
        <v>300</v>
      </c>
      <c r="G786" s="70">
        <v>2</v>
      </c>
      <c r="H786" s="70">
        <v>300</v>
      </c>
      <c r="I786" s="70">
        <v>300</v>
      </c>
      <c r="J786" s="70">
        <v>300</v>
      </c>
      <c r="K786" s="70">
        <v>300</v>
      </c>
      <c r="L786" s="70">
        <v>0</v>
      </c>
      <c r="M786" t="str">
        <f t="shared" si="12"/>
        <v>מנופאי נמל חיפה</v>
      </c>
      <c r="N786" s="70" t="s">
        <v>100</v>
      </c>
      <c r="R786" s="70" t="s">
        <v>1509</v>
      </c>
    </row>
    <row r="787" spans="1:18" x14ac:dyDescent="0.25">
      <c r="A787" s="70">
        <v>2633</v>
      </c>
      <c r="B787" s="70" t="s">
        <v>632</v>
      </c>
      <c r="C787" s="70">
        <v>3</v>
      </c>
      <c r="D787" s="70">
        <v>782</v>
      </c>
      <c r="E787" s="70">
        <v>100</v>
      </c>
      <c r="F787" s="70">
        <v>100</v>
      </c>
      <c r="G787" s="70">
        <v>0</v>
      </c>
      <c r="H787" s="70">
        <v>100</v>
      </c>
      <c r="I787" s="70">
        <v>0</v>
      </c>
      <c r="J787" s="70">
        <v>300</v>
      </c>
      <c r="K787" s="70">
        <v>100</v>
      </c>
      <c r="L787" s="70">
        <v>0</v>
      </c>
      <c r="M787" t="str">
        <f t="shared" si="12"/>
        <v>מנופאי קרקע</v>
      </c>
      <c r="N787" s="70" t="s">
        <v>100</v>
      </c>
      <c r="R787" s="70" t="s">
        <v>1511</v>
      </c>
    </row>
    <row r="788" spans="1:18" x14ac:dyDescent="0.25">
      <c r="A788" s="70" t="s">
        <v>2004</v>
      </c>
      <c r="B788" s="70" t="s">
        <v>2005</v>
      </c>
      <c r="C788" s="70">
        <v>2</v>
      </c>
      <c r="D788" s="70">
        <v>783</v>
      </c>
      <c r="E788" s="70">
        <v>0</v>
      </c>
      <c r="F788" s="70">
        <v>0</v>
      </c>
      <c r="G788" s="70">
        <v>0</v>
      </c>
      <c r="H788" s="70">
        <v>0</v>
      </c>
      <c r="I788" s="70">
        <v>0</v>
      </c>
      <c r="J788" s="70">
        <v>300</v>
      </c>
      <c r="K788" s="70">
        <v>0</v>
      </c>
      <c r="L788" s="70">
        <v>0</v>
      </c>
      <c r="M788" t="str">
        <f t="shared" si="12"/>
        <v>מנחה מורות</v>
      </c>
      <c r="N788" s="70" t="s">
        <v>100</v>
      </c>
      <c r="R788" s="70" t="s">
        <v>2097</v>
      </c>
    </row>
    <row r="789" spans="1:18" x14ac:dyDescent="0.25">
      <c r="A789" s="70">
        <v>2583</v>
      </c>
      <c r="B789" s="70" t="s">
        <v>583</v>
      </c>
      <c r="C789" s="70">
        <v>3</v>
      </c>
      <c r="D789" s="70">
        <v>784</v>
      </c>
      <c r="E789" s="70">
        <v>0</v>
      </c>
      <c r="F789" s="70">
        <v>0</v>
      </c>
      <c r="G789" s="70">
        <v>0</v>
      </c>
      <c r="H789" s="70">
        <v>0</v>
      </c>
      <c r="I789" s="70">
        <v>0</v>
      </c>
      <c r="J789" s="70">
        <v>300</v>
      </c>
      <c r="K789" s="70">
        <v>0</v>
      </c>
      <c r="L789" s="70">
        <v>0</v>
      </c>
      <c r="M789" t="str">
        <f t="shared" si="12"/>
        <v>מנחה קבוצות\סדנאות</v>
      </c>
      <c r="N789" s="70" t="s">
        <v>100</v>
      </c>
      <c r="R789" s="70" t="s">
        <v>582</v>
      </c>
    </row>
    <row r="790" spans="1:18" x14ac:dyDescent="0.25">
      <c r="A790" s="70" t="s">
        <v>2100</v>
      </c>
      <c r="B790" s="70" t="s">
        <v>2101</v>
      </c>
      <c r="C790" s="70">
        <v>3</v>
      </c>
      <c r="D790" s="70">
        <v>785</v>
      </c>
      <c r="E790" s="70">
        <v>150</v>
      </c>
      <c r="F790" s="70">
        <v>150</v>
      </c>
      <c r="G790" s="70">
        <v>0</v>
      </c>
      <c r="H790" s="70">
        <v>200</v>
      </c>
      <c r="I790" s="70">
        <v>0</v>
      </c>
      <c r="J790" s="70">
        <v>300</v>
      </c>
      <c r="K790" s="70">
        <v>150</v>
      </c>
      <c r="L790" s="70">
        <v>0</v>
      </c>
      <c r="M790" t="str">
        <f t="shared" si="12"/>
        <v>מניח קווי מים וטלפון עד 4</v>
      </c>
      <c r="N790" s="70" t="s">
        <v>100</v>
      </c>
      <c r="R790" s="70" t="s">
        <v>1975</v>
      </c>
    </row>
    <row r="791" spans="1:18" x14ac:dyDescent="0.25">
      <c r="A791" s="70" t="s">
        <v>949</v>
      </c>
      <c r="B791" s="70" t="s">
        <v>950</v>
      </c>
      <c r="C791" s="70">
        <v>3</v>
      </c>
      <c r="D791" s="70">
        <v>786</v>
      </c>
      <c r="E791" s="70">
        <v>100</v>
      </c>
      <c r="F791" s="70">
        <v>100</v>
      </c>
      <c r="G791" s="70">
        <v>0</v>
      </c>
      <c r="H791" s="70">
        <v>100</v>
      </c>
      <c r="I791" s="70">
        <v>0</v>
      </c>
      <c r="J791" s="70">
        <v>300</v>
      </c>
      <c r="K791" s="70">
        <v>100</v>
      </c>
      <c r="L791" s="70">
        <v>0</v>
      </c>
      <c r="M791" t="str">
        <f t="shared" si="12"/>
        <v>מניח קוי מים וטלפון עד 2</v>
      </c>
      <c r="N791" s="70" t="s">
        <v>100</v>
      </c>
      <c r="R791" s="70" t="s">
        <v>1973</v>
      </c>
    </row>
    <row r="792" spans="1:18" x14ac:dyDescent="0.25">
      <c r="A792" s="70" t="s">
        <v>1336</v>
      </c>
      <c r="B792" s="70" t="s">
        <v>1337</v>
      </c>
      <c r="C792" s="70">
        <v>3</v>
      </c>
      <c r="D792" s="70">
        <v>787</v>
      </c>
      <c r="E792" s="70">
        <v>150</v>
      </c>
      <c r="F792" s="70">
        <v>150</v>
      </c>
      <c r="G792" s="70">
        <v>1</v>
      </c>
      <c r="H792" s="70">
        <v>200</v>
      </c>
      <c r="I792" s="70">
        <v>100</v>
      </c>
      <c r="J792" s="70">
        <v>300</v>
      </c>
      <c r="K792" s="70">
        <v>150</v>
      </c>
      <c r="L792" s="70">
        <v>0</v>
      </c>
      <c r="M792" t="str">
        <f t="shared" si="12"/>
        <v>מניח/מניחה רעפים על הגג</v>
      </c>
      <c r="N792" s="70" t="s">
        <v>100</v>
      </c>
      <c r="R792" s="70" t="s">
        <v>1411</v>
      </c>
    </row>
    <row r="793" spans="1:18" x14ac:dyDescent="0.25">
      <c r="A793" s="70" t="s">
        <v>1402</v>
      </c>
      <c r="B793" s="70" t="s">
        <v>1403</v>
      </c>
      <c r="C793" s="70">
        <v>3</v>
      </c>
      <c r="D793" s="70">
        <v>788</v>
      </c>
      <c r="E793" s="70">
        <v>50</v>
      </c>
      <c r="F793" s="70">
        <v>50</v>
      </c>
      <c r="G793" s="70">
        <v>0</v>
      </c>
      <c r="H793" s="70">
        <v>0</v>
      </c>
      <c r="I793" s="70">
        <v>0</v>
      </c>
      <c r="J793" s="70">
        <v>300</v>
      </c>
      <c r="K793" s="70">
        <v>50</v>
      </c>
      <c r="L793" s="70">
        <v>0</v>
      </c>
      <c r="M793" t="str">
        <f t="shared" si="12"/>
        <v>מניקוריסט/ית</v>
      </c>
      <c r="N793" s="70" t="s">
        <v>100</v>
      </c>
      <c r="R793" s="70" t="s">
        <v>837</v>
      </c>
    </row>
    <row r="794" spans="1:18" x14ac:dyDescent="0.25">
      <c r="A794" s="70">
        <v>2503</v>
      </c>
      <c r="B794" s="70" t="s">
        <v>507</v>
      </c>
      <c r="C794" s="70">
        <v>1</v>
      </c>
      <c r="D794" s="70">
        <v>789</v>
      </c>
      <c r="E794" s="70">
        <v>0</v>
      </c>
      <c r="F794" s="70">
        <v>0</v>
      </c>
      <c r="G794" s="70">
        <v>0</v>
      </c>
      <c r="H794" s="70">
        <v>0</v>
      </c>
      <c r="I794" s="70">
        <v>0</v>
      </c>
      <c r="J794" s="70">
        <v>300</v>
      </c>
      <c r="K794" s="70">
        <v>0</v>
      </c>
      <c r="L794" s="70">
        <v>0</v>
      </c>
      <c r="M794" t="str">
        <f t="shared" si="12"/>
        <v>מנכ"ל</v>
      </c>
      <c r="N794" s="70" t="s">
        <v>100</v>
      </c>
      <c r="R794" s="70" t="s">
        <v>1359</v>
      </c>
    </row>
    <row r="795" spans="1:18" x14ac:dyDescent="0.25">
      <c r="A795" s="70">
        <v>2491</v>
      </c>
      <c r="B795" s="70" t="s">
        <v>495</v>
      </c>
      <c r="C795" s="70">
        <v>3</v>
      </c>
      <c r="D795" s="70">
        <v>790</v>
      </c>
      <c r="E795" s="70">
        <v>100</v>
      </c>
      <c r="F795" s="70">
        <v>100</v>
      </c>
      <c r="G795" s="70">
        <v>0</v>
      </c>
      <c r="H795" s="70">
        <v>100</v>
      </c>
      <c r="I795" s="70">
        <v>0</v>
      </c>
      <c r="J795" s="70">
        <v>300</v>
      </c>
      <c r="K795" s="70">
        <v>50</v>
      </c>
      <c r="L795" s="70">
        <v>0</v>
      </c>
      <c r="M795" t="str">
        <f t="shared" si="12"/>
        <v>מנסר יהלומים בלייזר במכונות אוטומטיות</v>
      </c>
      <c r="N795" s="70" t="s">
        <v>100</v>
      </c>
      <c r="R795" s="70" t="s">
        <v>104</v>
      </c>
    </row>
    <row r="796" spans="1:18" x14ac:dyDescent="0.25">
      <c r="A796" s="70">
        <v>2691</v>
      </c>
      <c r="B796" s="70" t="s">
        <v>2298</v>
      </c>
      <c r="C796" s="70">
        <v>3</v>
      </c>
      <c r="D796" s="70">
        <v>791</v>
      </c>
      <c r="E796" s="70">
        <v>50</v>
      </c>
      <c r="F796" s="70">
        <v>50</v>
      </c>
      <c r="G796" s="70">
        <v>0</v>
      </c>
      <c r="H796" s="70">
        <v>0</v>
      </c>
      <c r="I796" s="70">
        <v>0</v>
      </c>
      <c r="J796" s="70">
        <v>300</v>
      </c>
      <c r="K796" s="70">
        <v>50</v>
      </c>
      <c r="L796" s="70">
        <v>0</v>
      </c>
      <c r="M796" t="str">
        <f t="shared" si="12"/>
        <v>מנסר יהלומים ממוחשב ללא עבודה ידנית</v>
      </c>
      <c r="N796" s="70" t="s">
        <v>100</v>
      </c>
      <c r="R796" s="70" t="s">
        <v>1072</v>
      </c>
    </row>
    <row r="797" spans="1:18" x14ac:dyDescent="0.25">
      <c r="A797" s="70" t="s">
        <v>678</v>
      </c>
      <c r="B797" s="70" t="s">
        <v>679</v>
      </c>
      <c r="C797" s="70">
        <v>3</v>
      </c>
      <c r="D797" s="70">
        <v>792</v>
      </c>
      <c r="E797" s="70">
        <v>100</v>
      </c>
      <c r="F797" s="70">
        <v>100</v>
      </c>
      <c r="G797" s="70">
        <v>0</v>
      </c>
      <c r="H797" s="70">
        <v>100</v>
      </c>
      <c r="I797" s="70">
        <v>0</v>
      </c>
      <c r="J797" s="70">
        <v>300</v>
      </c>
      <c r="K797" s="70">
        <v>50</v>
      </c>
      <c r="L797" s="70">
        <v>0</v>
      </c>
      <c r="M797" t="str">
        <f t="shared" si="12"/>
        <v>מנעולן (מתקין מנעולים)</v>
      </c>
      <c r="N797" s="70" t="s">
        <v>100</v>
      </c>
      <c r="R797" s="70" t="s">
        <v>259</v>
      </c>
    </row>
    <row r="798" spans="1:18" x14ac:dyDescent="0.25">
      <c r="A798" s="70">
        <v>2627</v>
      </c>
      <c r="B798" s="70" t="s">
        <v>626</v>
      </c>
      <c r="C798" s="70">
        <v>3</v>
      </c>
      <c r="D798" s="70">
        <v>793</v>
      </c>
      <c r="E798" s="70">
        <v>50</v>
      </c>
      <c r="F798" s="70">
        <v>50</v>
      </c>
      <c r="G798" s="70">
        <v>0</v>
      </c>
      <c r="H798" s="70">
        <v>100</v>
      </c>
      <c r="I798" s="70">
        <v>0</v>
      </c>
      <c r="J798" s="70">
        <v>300</v>
      </c>
      <c r="K798" s="70">
        <v>50</v>
      </c>
      <c r="L798" s="70">
        <v>0</v>
      </c>
      <c r="M798" t="str">
        <f t="shared" si="12"/>
        <v>מנעולן\בעל חברה עובד בעצמו</v>
      </c>
      <c r="N798" s="70" t="s">
        <v>100</v>
      </c>
      <c r="R798" s="70" t="s">
        <v>380</v>
      </c>
    </row>
    <row r="799" spans="1:18" x14ac:dyDescent="0.25">
      <c r="A799" s="70" t="s">
        <v>2122</v>
      </c>
      <c r="B799" s="70" t="s">
        <v>2123</v>
      </c>
      <c r="C799" s="70">
        <v>3</v>
      </c>
      <c r="D799" s="70">
        <v>794</v>
      </c>
      <c r="E799" s="70">
        <v>100</v>
      </c>
      <c r="F799" s="70">
        <v>100</v>
      </c>
      <c r="G799" s="70">
        <v>0</v>
      </c>
      <c r="H799" s="70">
        <v>100</v>
      </c>
      <c r="I799" s="70">
        <v>0</v>
      </c>
      <c r="J799" s="70">
        <v>300</v>
      </c>
      <c r="K799" s="70">
        <v>100</v>
      </c>
      <c r="L799" s="70">
        <v>0</v>
      </c>
      <c r="M799" t="str">
        <f t="shared" si="12"/>
        <v>מנפח זכוכית</v>
      </c>
      <c r="N799" s="70" t="s">
        <v>100</v>
      </c>
      <c r="R799" s="70" t="s">
        <v>228</v>
      </c>
    </row>
    <row r="800" spans="1:18" x14ac:dyDescent="0.25">
      <c r="A800" s="70">
        <v>1821</v>
      </c>
      <c r="B800" s="70" t="s">
        <v>418</v>
      </c>
      <c r="C800" s="70">
        <v>1</v>
      </c>
      <c r="D800" s="70">
        <v>795</v>
      </c>
      <c r="E800" s="70">
        <v>0</v>
      </c>
      <c r="F800" s="70">
        <v>0</v>
      </c>
      <c r="G800" s="70">
        <v>0</v>
      </c>
      <c r="H800" s="70">
        <v>0</v>
      </c>
      <c r="I800" s="70">
        <v>0</v>
      </c>
      <c r="J800" s="70">
        <v>300</v>
      </c>
      <c r="K800" s="70">
        <v>0</v>
      </c>
      <c r="L800" s="70">
        <v>0</v>
      </c>
      <c r="M800" t="str">
        <f t="shared" si="12"/>
        <v>מנצח/מנצחת מקהלה</v>
      </c>
      <c r="N800" s="70" t="s">
        <v>100</v>
      </c>
      <c r="R800" s="70" t="s">
        <v>642</v>
      </c>
    </row>
    <row r="801" spans="1:18" x14ac:dyDescent="0.25">
      <c r="A801" s="70">
        <v>2427</v>
      </c>
      <c r="B801" s="70" t="s">
        <v>435</v>
      </c>
      <c r="C801" s="70">
        <v>3</v>
      </c>
      <c r="D801" s="70">
        <v>796</v>
      </c>
      <c r="E801" s="70">
        <v>50</v>
      </c>
      <c r="F801" s="70">
        <v>50</v>
      </c>
      <c r="G801" s="70">
        <v>0</v>
      </c>
      <c r="H801" s="70">
        <v>0</v>
      </c>
      <c r="I801" s="70">
        <v>0</v>
      </c>
      <c r="J801" s="70">
        <v>300</v>
      </c>
      <c r="K801" s="70">
        <v>50</v>
      </c>
      <c r="L801" s="70">
        <v>0</v>
      </c>
      <c r="M801" t="str">
        <f t="shared" si="12"/>
        <v>מנקד יהלומים</v>
      </c>
      <c r="N801" s="70" t="s">
        <v>100</v>
      </c>
      <c r="R801" s="70" t="s">
        <v>273</v>
      </c>
    </row>
    <row r="802" spans="1:18" x14ac:dyDescent="0.25">
      <c r="A802" s="70">
        <v>1118</v>
      </c>
      <c r="B802" s="70" t="s">
        <v>210</v>
      </c>
      <c r="C802" s="70">
        <v>7</v>
      </c>
      <c r="D802" s="70">
        <v>797</v>
      </c>
      <c r="E802" s="70">
        <v>300</v>
      </c>
      <c r="F802" s="70">
        <v>300</v>
      </c>
      <c r="G802" s="70">
        <v>300</v>
      </c>
      <c r="H802" s="70">
        <v>300</v>
      </c>
      <c r="I802" s="70">
        <v>300</v>
      </c>
      <c r="J802" s="70">
        <v>300</v>
      </c>
      <c r="K802" s="70">
        <v>300</v>
      </c>
      <c r="L802" s="70" t="s">
        <v>2277</v>
      </c>
      <c r="M802" t="str">
        <f t="shared" si="12"/>
        <v>מנקה חלונות באמצעות סנפלינג</v>
      </c>
      <c r="N802" s="70" t="s">
        <v>100</v>
      </c>
      <c r="R802" s="70" t="s">
        <v>377</v>
      </c>
    </row>
    <row r="803" spans="1:18" x14ac:dyDescent="0.25">
      <c r="A803" s="70" t="s">
        <v>951</v>
      </c>
      <c r="B803" s="70" t="s">
        <v>952</v>
      </c>
      <c r="C803" s="70">
        <v>3</v>
      </c>
      <c r="D803" s="70">
        <v>798</v>
      </c>
      <c r="E803" s="70">
        <v>100</v>
      </c>
      <c r="F803" s="70">
        <v>100</v>
      </c>
      <c r="G803" s="70">
        <v>0</v>
      </c>
      <c r="H803" s="70">
        <v>100</v>
      </c>
      <c r="I803" s="70">
        <v>0</v>
      </c>
      <c r="J803" s="70">
        <v>300</v>
      </c>
      <c r="K803" s="70">
        <v>100</v>
      </c>
      <c r="L803" s="70">
        <v>0</v>
      </c>
      <c r="M803" t="str">
        <f t="shared" si="12"/>
        <v>מנקה חלונות עד 5 מטר גובה</v>
      </c>
      <c r="N803" s="70" t="s">
        <v>100</v>
      </c>
      <c r="R803" s="70" t="s">
        <v>1987</v>
      </c>
    </row>
    <row r="804" spans="1:18" x14ac:dyDescent="0.25">
      <c r="A804" s="70">
        <v>2760</v>
      </c>
      <c r="B804" s="70" t="s">
        <v>2363</v>
      </c>
      <c r="C804" s="70">
        <v>3</v>
      </c>
      <c r="D804" s="70">
        <v>799</v>
      </c>
      <c r="E804" s="70">
        <v>100</v>
      </c>
      <c r="F804" s="70">
        <v>100</v>
      </c>
      <c r="G804" s="70">
        <v>0</v>
      </c>
      <c r="H804" s="70">
        <v>100</v>
      </c>
      <c r="I804" s="70">
        <v>0</v>
      </c>
      <c r="J804" s="70">
        <v>300</v>
      </c>
      <c r="K804" s="70">
        <v>100</v>
      </c>
      <c r="L804" s="70">
        <v>0</v>
      </c>
      <c r="M804" t="str">
        <f t="shared" si="12"/>
        <v>מנקה ספות ושטיחים</v>
      </c>
      <c r="N804" s="70" t="s">
        <v>100</v>
      </c>
      <c r="R804" s="70" t="s">
        <v>666</v>
      </c>
    </row>
    <row r="805" spans="1:18" x14ac:dyDescent="0.25">
      <c r="A805" s="70" t="s">
        <v>2279</v>
      </c>
      <c r="B805" s="70" t="s">
        <v>2280</v>
      </c>
      <c r="C805" s="70">
        <v>7</v>
      </c>
      <c r="D805" s="70">
        <v>800</v>
      </c>
      <c r="E805" s="70">
        <v>300</v>
      </c>
      <c r="F805" s="70">
        <v>300</v>
      </c>
      <c r="G805" s="70">
        <v>0</v>
      </c>
      <c r="H805" s="70">
        <v>0</v>
      </c>
      <c r="I805" s="70">
        <v>0</v>
      </c>
      <c r="J805" s="70">
        <v>300</v>
      </c>
      <c r="K805" s="70">
        <v>0</v>
      </c>
      <c r="L805" s="70">
        <v>0</v>
      </c>
      <c r="M805" t="str">
        <f t="shared" si="12"/>
        <v>מנקר</v>
      </c>
      <c r="N805" s="70" t="s">
        <v>100</v>
      </c>
      <c r="R805" s="70" t="s">
        <v>452</v>
      </c>
    </row>
    <row r="806" spans="1:18" x14ac:dyDescent="0.25">
      <c r="A806" s="70">
        <v>1790</v>
      </c>
      <c r="B806" s="70" t="s">
        <v>383</v>
      </c>
      <c r="C806" s="70">
        <v>1</v>
      </c>
      <c r="D806" s="70">
        <v>801</v>
      </c>
      <c r="E806" s="70">
        <v>100</v>
      </c>
      <c r="F806" s="70">
        <v>100</v>
      </c>
      <c r="G806" s="70">
        <v>0</v>
      </c>
      <c r="H806" s="70">
        <v>0</v>
      </c>
      <c r="I806" s="70">
        <v>0</v>
      </c>
      <c r="J806" s="70">
        <v>300</v>
      </c>
      <c r="K806" s="70">
        <v>100</v>
      </c>
      <c r="L806" s="70">
        <v>0</v>
      </c>
      <c r="M806" t="str">
        <f t="shared" si="12"/>
        <v>מנתח חניכיים</v>
      </c>
      <c r="N806" s="70" t="s">
        <v>100</v>
      </c>
      <c r="R806" s="70" t="s">
        <v>1555</v>
      </c>
    </row>
    <row r="807" spans="1:18" x14ac:dyDescent="0.25">
      <c r="A807" s="70" t="s">
        <v>760</v>
      </c>
      <c r="B807" s="70" t="s">
        <v>761</v>
      </c>
      <c r="C807" s="70">
        <v>1</v>
      </c>
      <c r="D807" s="70">
        <v>802</v>
      </c>
      <c r="E807" s="70">
        <v>0</v>
      </c>
      <c r="F807" s="70">
        <v>0</v>
      </c>
      <c r="G807" s="70">
        <v>0</v>
      </c>
      <c r="H807" s="70">
        <v>0</v>
      </c>
      <c r="I807" s="70">
        <v>0</v>
      </c>
      <c r="J807" s="70">
        <v>300</v>
      </c>
      <c r="K807" s="70">
        <v>0</v>
      </c>
      <c r="L807" s="70">
        <v>0</v>
      </c>
      <c r="M807" t="str">
        <f t="shared" si="12"/>
        <v>מנתח/מנתחת מערכות</v>
      </c>
      <c r="N807" s="70" t="s">
        <v>100</v>
      </c>
      <c r="R807" s="70" t="s">
        <v>785</v>
      </c>
    </row>
    <row r="808" spans="1:18" x14ac:dyDescent="0.25">
      <c r="A808" s="70">
        <v>2622</v>
      </c>
      <c r="B808" s="70" t="s">
        <v>621</v>
      </c>
      <c r="C808" s="70">
        <v>3</v>
      </c>
      <c r="D808" s="70">
        <v>803</v>
      </c>
      <c r="E808" s="70">
        <v>50</v>
      </c>
      <c r="F808" s="70">
        <v>50</v>
      </c>
      <c r="G808" s="70">
        <v>0</v>
      </c>
      <c r="H808" s="70">
        <v>0</v>
      </c>
      <c r="I808" s="70">
        <v>0</v>
      </c>
      <c r="J808" s="70">
        <v>300</v>
      </c>
      <c r="K808" s="70">
        <v>50</v>
      </c>
      <c r="L808" s="70">
        <v>0</v>
      </c>
      <c r="M808" t="str">
        <f t="shared" si="12"/>
        <v>מסג'יסט</v>
      </c>
      <c r="N808" s="70" t="s">
        <v>100</v>
      </c>
      <c r="R808" s="70" t="s">
        <v>386</v>
      </c>
    </row>
    <row r="809" spans="1:18" x14ac:dyDescent="0.25">
      <c r="A809" s="70" t="s">
        <v>1904</v>
      </c>
      <c r="B809" s="70" t="s">
        <v>1905</v>
      </c>
      <c r="C809" s="70">
        <v>3</v>
      </c>
      <c r="D809" s="70">
        <v>804</v>
      </c>
      <c r="E809" s="70">
        <v>100</v>
      </c>
      <c r="F809" s="70">
        <v>100</v>
      </c>
      <c r="G809" s="70">
        <v>0</v>
      </c>
      <c r="H809" s="70">
        <v>100</v>
      </c>
      <c r="I809" s="70">
        <v>0</v>
      </c>
      <c r="J809" s="70">
        <v>300</v>
      </c>
      <c r="K809" s="70">
        <v>100</v>
      </c>
      <c r="L809" s="70">
        <v>0</v>
      </c>
      <c r="M809" t="str">
        <f t="shared" si="12"/>
        <v>מסגר בלי רתוך והלחמה</v>
      </c>
      <c r="N809" s="70" t="s">
        <v>100</v>
      </c>
      <c r="R809" s="70" t="s">
        <v>1273</v>
      </c>
    </row>
    <row r="810" spans="1:18" x14ac:dyDescent="0.25">
      <c r="A810" s="70">
        <v>1176</v>
      </c>
      <c r="B810" s="70" t="s">
        <v>252</v>
      </c>
      <c r="C810" s="70">
        <v>3</v>
      </c>
      <c r="D810" s="70">
        <v>805</v>
      </c>
      <c r="E810" s="70">
        <v>150</v>
      </c>
      <c r="F810" s="70">
        <v>150</v>
      </c>
      <c r="G810" s="70">
        <v>0</v>
      </c>
      <c r="H810" s="70">
        <v>100</v>
      </c>
      <c r="I810" s="70">
        <v>0</v>
      </c>
      <c r="J810" s="70">
        <v>300</v>
      </c>
      <c r="K810" s="70">
        <v>150</v>
      </c>
      <c r="L810" s="70">
        <v>0</v>
      </c>
      <c r="M810" t="str">
        <f t="shared" si="12"/>
        <v>מסגר עם ריתוך וקונסטרוקציה</v>
      </c>
      <c r="N810" s="70" t="s">
        <v>100</v>
      </c>
      <c r="R810" s="70" t="s">
        <v>384</v>
      </c>
    </row>
    <row r="811" spans="1:18" x14ac:dyDescent="0.25">
      <c r="A811" s="70" t="s">
        <v>953</v>
      </c>
      <c r="B811" s="70" t="s">
        <v>954</v>
      </c>
      <c r="C811" s="70">
        <v>3</v>
      </c>
      <c r="D811" s="70">
        <v>806</v>
      </c>
      <c r="E811" s="70">
        <v>150</v>
      </c>
      <c r="F811" s="70">
        <v>150</v>
      </c>
      <c r="G811" s="70">
        <v>0</v>
      </c>
      <c r="H811" s="70">
        <v>100</v>
      </c>
      <c r="I811" s="70">
        <v>0</v>
      </c>
      <c r="J811" s="70">
        <v>300</v>
      </c>
      <c r="K811" s="70">
        <v>150</v>
      </c>
      <c r="L811" s="70">
        <v>0</v>
      </c>
      <c r="M811" t="str">
        <f t="shared" si="12"/>
        <v>מסגר עם רתוך</v>
      </c>
      <c r="N811" s="70" t="s">
        <v>100</v>
      </c>
      <c r="R811" s="70" t="s">
        <v>1217</v>
      </c>
    </row>
    <row r="812" spans="1:18" x14ac:dyDescent="0.25">
      <c r="A812" s="70" t="s">
        <v>1222</v>
      </c>
      <c r="B812" s="70" t="s">
        <v>1223</v>
      </c>
      <c r="C812" s="70">
        <v>3</v>
      </c>
      <c r="D812" s="70">
        <v>807</v>
      </c>
      <c r="E812" s="70">
        <v>100</v>
      </c>
      <c r="F812" s="70">
        <v>100</v>
      </c>
      <c r="G812" s="70">
        <v>0</v>
      </c>
      <c r="H812" s="70">
        <v>0</v>
      </c>
      <c r="I812" s="70">
        <v>0</v>
      </c>
      <c r="J812" s="70">
        <v>300</v>
      </c>
      <c r="K812" s="70">
        <v>100</v>
      </c>
      <c r="L812" s="70">
        <v>0</v>
      </c>
      <c r="M812" t="str">
        <f t="shared" si="12"/>
        <v>מסדר/מסדרת סחורה</v>
      </c>
      <c r="N812" s="70" t="s">
        <v>100</v>
      </c>
      <c r="R812" s="70" t="s">
        <v>491</v>
      </c>
    </row>
    <row r="813" spans="1:18" x14ac:dyDescent="0.25">
      <c r="A813" s="70" t="s">
        <v>2050</v>
      </c>
      <c r="B813" s="70" t="s">
        <v>2051</v>
      </c>
      <c r="C813" s="70">
        <v>3</v>
      </c>
      <c r="D813" s="70">
        <v>808</v>
      </c>
      <c r="E813" s="70">
        <v>100</v>
      </c>
      <c r="F813" s="70">
        <v>100</v>
      </c>
      <c r="G813" s="70">
        <v>0</v>
      </c>
      <c r="H813" s="70">
        <v>100</v>
      </c>
      <c r="I813" s="70">
        <v>0</v>
      </c>
      <c r="J813" s="70">
        <v>300</v>
      </c>
      <c r="K813" s="70">
        <v>100</v>
      </c>
      <c r="L813" s="70">
        <v>0</v>
      </c>
      <c r="M813" t="str">
        <f t="shared" si="12"/>
        <v>מסיק דוודים</v>
      </c>
      <c r="N813" s="70" t="s">
        <v>100</v>
      </c>
      <c r="R813" s="70" t="s">
        <v>1781</v>
      </c>
    </row>
    <row r="814" spans="1:18" x14ac:dyDescent="0.25">
      <c r="A814" s="70">
        <v>2589</v>
      </c>
      <c r="B814" s="70" t="s">
        <v>589</v>
      </c>
      <c r="C814" s="70">
        <v>1</v>
      </c>
      <c r="D814" s="70">
        <v>809</v>
      </c>
      <c r="E814" s="70">
        <v>50</v>
      </c>
      <c r="F814" s="70">
        <v>50</v>
      </c>
      <c r="G814" s="70">
        <v>0</v>
      </c>
      <c r="H814" s="70">
        <v>0</v>
      </c>
      <c r="I814" s="70">
        <v>0</v>
      </c>
      <c r="J814" s="70">
        <v>0</v>
      </c>
      <c r="K814" s="70">
        <v>0</v>
      </c>
      <c r="L814" s="70">
        <v>0</v>
      </c>
      <c r="M814" t="str">
        <f t="shared" si="12"/>
        <v>מסעדן (ניהול בלבד)</v>
      </c>
      <c r="N814" s="70" t="s">
        <v>100</v>
      </c>
      <c r="R814" s="70" t="s">
        <v>650</v>
      </c>
    </row>
    <row r="815" spans="1:18" x14ac:dyDescent="0.25">
      <c r="A815" s="70">
        <v>2590</v>
      </c>
      <c r="B815" s="70" t="s">
        <v>590</v>
      </c>
      <c r="C815" s="70">
        <v>3</v>
      </c>
      <c r="D815" s="70">
        <v>810</v>
      </c>
      <c r="E815" s="70">
        <v>100</v>
      </c>
      <c r="F815" s="70">
        <v>100</v>
      </c>
      <c r="G815" s="70">
        <v>0</v>
      </c>
      <c r="H815" s="70">
        <v>100</v>
      </c>
      <c r="I815" s="70">
        <v>0</v>
      </c>
      <c r="J815" s="70">
        <v>300</v>
      </c>
      <c r="K815" s="70">
        <v>100</v>
      </c>
      <c r="L815" s="70">
        <v>0</v>
      </c>
      <c r="M815" t="str">
        <f t="shared" si="12"/>
        <v>מסעדן (עובד)</v>
      </c>
      <c r="N815" s="70" t="s">
        <v>100</v>
      </c>
      <c r="R815" s="70" t="s">
        <v>2161</v>
      </c>
    </row>
    <row r="816" spans="1:18" x14ac:dyDescent="0.25">
      <c r="A816" s="70">
        <v>2707</v>
      </c>
      <c r="B816" s="70" t="s">
        <v>2314</v>
      </c>
      <c r="C816" s="70">
        <v>3</v>
      </c>
      <c r="D816" s="70">
        <v>811</v>
      </c>
      <c r="E816" s="70">
        <v>100</v>
      </c>
      <c r="F816" s="70">
        <v>100</v>
      </c>
      <c r="G816" s="70">
        <v>0</v>
      </c>
      <c r="H816" s="70">
        <v>100</v>
      </c>
      <c r="I816" s="70">
        <v>0</v>
      </c>
      <c r="J816" s="70">
        <v>300</v>
      </c>
      <c r="K816" s="70">
        <v>100</v>
      </c>
      <c r="L816" s="70">
        <v>0</v>
      </c>
      <c r="M816" t="str">
        <f t="shared" si="12"/>
        <v>מעבד עור גולמי</v>
      </c>
      <c r="N816" s="70" t="s">
        <v>100</v>
      </c>
      <c r="R816" s="70" t="s">
        <v>116</v>
      </c>
    </row>
    <row r="817" spans="1:18" x14ac:dyDescent="0.25">
      <c r="A817" s="70" t="s">
        <v>734</v>
      </c>
      <c r="B817" s="70" t="s">
        <v>735</v>
      </c>
      <c r="C817" s="70">
        <v>3</v>
      </c>
      <c r="D817" s="70">
        <v>812</v>
      </c>
      <c r="E817" s="70">
        <v>0</v>
      </c>
      <c r="F817" s="70">
        <v>0</v>
      </c>
      <c r="G817" s="70">
        <v>0</v>
      </c>
      <c r="H817" s="70">
        <v>0</v>
      </c>
      <c r="I817" s="70">
        <v>0</v>
      </c>
      <c r="J817" s="70">
        <v>300</v>
      </c>
      <c r="K817" s="70">
        <v>0</v>
      </c>
      <c r="L817" s="70">
        <v>0</v>
      </c>
      <c r="M817" t="str">
        <f t="shared" si="12"/>
        <v>מעבד שבבים</v>
      </c>
      <c r="N817" s="70" t="s">
        <v>100</v>
      </c>
      <c r="R817" s="70" t="s">
        <v>1203</v>
      </c>
    </row>
    <row r="818" spans="1:18" x14ac:dyDescent="0.25">
      <c r="A818" s="70" t="s">
        <v>1630</v>
      </c>
      <c r="B818" s="70" t="s">
        <v>1631</v>
      </c>
      <c r="C818" s="70">
        <v>3</v>
      </c>
      <c r="D818" s="70">
        <v>813</v>
      </c>
      <c r="E818" s="70">
        <v>150</v>
      </c>
      <c r="F818" s="70">
        <v>150</v>
      </c>
      <c r="G818" s="70">
        <v>0</v>
      </c>
      <c r="H818" s="70">
        <v>100</v>
      </c>
      <c r="I818" s="70">
        <v>0</v>
      </c>
      <c r="J818" s="70">
        <v>300</v>
      </c>
      <c r="K818" s="70">
        <v>150</v>
      </c>
      <c r="L818" s="70">
        <v>0</v>
      </c>
      <c r="M818" t="str">
        <f t="shared" si="12"/>
        <v>מעבד/מעבדת שיש</v>
      </c>
      <c r="N818" s="70" t="s">
        <v>100</v>
      </c>
      <c r="R818" s="70" t="s">
        <v>1521</v>
      </c>
    </row>
    <row r="819" spans="1:18" x14ac:dyDescent="0.25">
      <c r="A819" s="70">
        <v>2423</v>
      </c>
      <c r="B819" s="70" t="s">
        <v>431</v>
      </c>
      <c r="C819" s="70">
        <v>3</v>
      </c>
      <c r="D819" s="70">
        <v>814</v>
      </c>
      <c r="E819" s="70">
        <v>50</v>
      </c>
      <c r="F819" s="70">
        <v>50</v>
      </c>
      <c r="G819" s="70">
        <v>0</v>
      </c>
      <c r="H819" s="70">
        <v>0</v>
      </c>
      <c r="I819" s="70">
        <v>0</v>
      </c>
      <c r="J819" s="70">
        <v>300</v>
      </c>
      <c r="K819" s="70">
        <v>50</v>
      </c>
      <c r="L819" s="70">
        <v>0</v>
      </c>
      <c r="M819" t="str">
        <f t="shared" si="12"/>
        <v>מעסה רפואי</v>
      </c>
      <c r="N819" s="70" t="s">
        <v>100</v>
      </c>
      <c r="R819" s="70" t="s">
        <v>875</v>
      </c>
    </row>
    <row r="820" spans="1:18" x14ac:dyDescent="0.25">
      <c r="A820" s="70">
        <v>1105</v>
      </c>
      <c r="B820" s="70" t="s">
        <v>198</v>
      </c>
      <c r="C820" s="70">
        <v>3</v>
      </c>
      <c r="D820" s="70">
        <v>815</v>
      </c>
      <c r="E820" s="70">
        <v>0</v>
      </c>
      <c r="F820" s="70">
        <v>0</v>
      </c>
      <c r="G820" s="70">
        <v>0</v>
      </c>
      <c r="H820" s="70">
        <v>0</v>
      </c>
      <c r="I820" s="70">
        <v>0</v>
      </c>
      <c r="J820" s="70">
        <v>300</v>
      </c>
      <c r="K820" s="70">
        <v>0</v>
      </c>
      <c r="L820" s="70">
        <v>0</v>
      </c>
      <c r="M820" t="str">
        <f t="shared" si="12"/>
        <v>מעצב ארועים</v>
      </c>
      <c r="N820" s="70" t="s">
        <v>100</v>
      </c>
      <c r="R820" s="70" t="s">
        <v>1445</v>
      </c>
    </row>
    <row r="821" spans="1:18" x14ac:dyDescent="0.25">
      <c r="A821" s="70">
        <v>1261</v>
      </c>
      <c r="B821" s="70" t="s">
        <v>288</v>
      </c>
      <c r="C821" s="70">
        <v>1</v>
      </c>
      <c r="D821" s="70">
        <v>816</v>
      </c>
      <c r="E821" s="70">
        <v>0</v>
      </c>
      <c r="F821" s="70">
        <v>0</v>
      </c>
      <c r="G821" s="70">
        <v>0</v>
      </c>
      <c r="H821" s="70">
        <v>0</v>
      </c>
      <c r="I821" s="70">
        <v>0</v>
      </c>
      <c r="J821" s="70">
        <v>300</v>
      </c>
      <c r="K821" s="70">
        <v>0</v>
      </c>
      <c r="L821" s="70">
        <v>0</v>
      </c>
      <c r="M821" t="str">
        <f t="shared" si="12"/>
        <v>מעצב גרפי</v>
      </c>
      <c r="N821" s="70" t="s">
        <v>100</v>
      </c>
      <c r="R821" s="70" t="s">
        <v>933</v>
      </c>
    </row>
    <row r="822" spans="1:18" x14ac:dyDescent="0.25">
      <c r="A822" s="70">
        <v>1593</v>
      </c>
      <c r="B822" s="70" t="s">
        <v>322</v>
      </c>
      <c r="C822" s="70">
        <v>3</v>
      </c>
      <c r="D822" s="70">
        <v>817</v>
      </c>
      <c r="E822" s="70">
        <v>0</v>
      </c>
      <c r="F822" s="70">
        <v>0</v>
      </c>
      <c r="G822" s="70">
        <v>0</v>
      </c>
      <c r="H822" s="70">
        <v>0</v>
      </c>
      <c r="I822" s="70">
        <v>0</v>
      </c>
      <c r="J822" s="70">
        <v>300</v>
      </c>
      <c r="K822" s="70">
        <v>0</v>
      </c>
      <c r="L822" s="70">
        <v>0</v>
      </c>
      <c r="M822" t="str">
        <f t="shared" si="12"/>
        <v>מעצב חלונות ראוה</v>
      </c>
      <c r="N822" s="70" t="s">
        <v>100</v>
      </c>
      <c r="R822" s="70" t="s">
        <v>443</v>
      </c>
    </row>
    <row r="823" spans="1:18" x14ac:dyDescent="0.25">
      <c r="A823" s="70">
        <v>1555</v>
      </c>
      <c r="B823" s="70" t="s">
        <v>305</v>
      </c>
      <c r="C823" s="70">
        <v>1</v>
      </c>
      <c r="D823" s="70">
        <v>818</v>
      </c>
      <c r="E823" s="70">
        <v>0</v>
      </c>
      <c r="F823" s="70">
        <v>0</v>
      </c>
      <c r="G823" s="70">
        <v>0</v>
      </c>
      <c r="H823" s="70">
        <v>0</v>
      </c>
      <c r="I823" s="70">
        <v>0</v>
      </c>
      <c r="J823" s="70">
        <v>300</v>
      </c>
      <c r="K823" s="70">
        <v>0</v>
      </c>
      <c r="L823" s="70">
        <v>0</v>
      </c>
      <c r="M823" t="str">
        <f t="shared" si="12"/>
        <v>מעצב מוצר</v>
      </c>
      <c r="N823" s="70" t="s">
        <v>100</v>
      </c>
      <c r="R823" s="70" t="s">
        <v>1377</v>
      </c>
    </row>
    <row r="824" spans="1:18" x14ac:dyDescent="0.25">
      <c r="A824" s="70">
        <v>1655</v>
      </c>
      <c r="B824" s="70" t="s">
        <v>337</v>
      </c>
      <c r="C824" s="70">
        <v>2</v>
      </c>
      <c r="D824" s="70">
        <v>819</v>
      </c>
      <c r="E824" s="70">
        <v>0</v>
      </c>
      <c r="F824" s="70">
        <v>0</v>
      </c>
      <c r="G824" s="70">
        <v>0</v>
      </c>
      <c r="H824" s="70">
        <v>0</v>
      </c>
      <c r="I824" s="70">
        <v>0</v>
      </c>
      <c r="J824" s="70">
        <v>300</v>
      </c>
      <c r="K824" s="70">
        <v>0</v>
      </c>
      <c r="L824" s="70">
        <v>0</v>
      </c>
      <c r="M824" t="str">
        <f t="shared" si="12"/>
        <v>מעצב תפאורה</v>
      </c>
      <c r="N824" s="70" t="s">
        <v>100</v>
      </c>
      <c r="R824" s="70" t="s">
        <v>1946</v>
      </c>
    </row>
    <row r="825" spans="1:18" x14ac:dyDescent="0.25">
      <c r="A825" s="70" t="s">
        <v>1087</v>
      </c>
      <c r="B825" s="70" t="s">
        <v>1088</v>
      </c>
      <c r="C825" s="70">
        <v>1</v>
      </c>
      <c r="D825" s="70">
        <v>820</v>
      </c>
      <c r="E825" s="70">
        <v>0</v>
      </c>
      <c r="F825" s="70">
        <v>0</v>
      </c>
      <c r="G825" s="70">
        <v>0</v>
      </c>
      <c r="H825" s="70">
        <v>0</v>
      </c>
      <c r="I825" s="70">
        <v>0</v>
      </c>
      <c r="J825" s="70">
        <v>300</v>
      </c>
      <c r="K825" s="70">
        <v>0</v>
      </c>
      <c r="L825" s="70">
        <v>0</v>
      </c>
      <c r="M825" t="str">
        <f t="shared" si="12"/>
        <v>מעצב/מעצבת אופנה</v>
      </c>
      <c r="N825" s="70" t="s">
        <v>100</v>
      </c>
      <c r="R825" s="70" t="s">
        <v>982</v>
      </c>
    </row>
    <row r="826" spans="1:18" x14ac:dyDescent="0.25">
      <c r="A826" s="70">
        <v>1154</v>
      </c>
      <c r="B826" s="70" t="s">
        <v>234</v>
      </c>
      <c r="C826" s="70">
        <v>3</v>
      </c>
      <c r="D826" s="70">
        <v>821</v>
      </c>
      <c r="E826" s="70">
        <v>0</v>
      </c>
      <c r="F826" s="70">
        <v>0</v>
      </c>
      <c r="G826" s="70">
        <v>0</v>
      </c>
      <c r="H826" s="70">
        <v>0</v>
      </c>
      <c r="I826" s="70">
        <v>0</v>
      </c>
      <c r="J826" s="70">
        <v>300</v>
      </c>
      <c r="K826" s="70">
        <v>0</v>
      </c>
      <c r="L826" s="70">
        <v>0</v>
      </c>
      <c r="M826" t="str">
        <f t="shared" si="12"/>
        <v>מעצב/מעצבת פאות</v>
      </c>
      <c r="N826" s="70" t="s">
        <v>100</v>
      </c>
      <c r="R826" s="70" t="s">
        <v>1561</v>
      </c>
    </row>
    <row r="827" spans="1:18" x14ac:dyDescent="0.25">
      <c r="A827" s="70" t="s">
        <v>682</v>
      </c>
      <c r="B827" s="70" t="s">
        <v>683</v>
      </c>
      <c r="C827" s="70">
        <v>1</v>
      </c>
      <c r="D827" s="70">
        <v>822</v>
      </c>
      <c r="E827" s="70">
        <v>0</v>
      </c>
      <c r="F827" s="70">
        <v>0</v>
      </c>
      <c r="G827" s="70">
        <v>0</v>
      </c>
      <c r="H827" s="70">
        <v>0</v>
      </c>
      <c r="I827" s="70">
        <v>0</v>
      </c>
      <c r="J827" s="70">
        <v>300</v>
      </c>
      <c r="K827" s="70">
        <v>0</v>
      </c>
      <c r="L827" s="70">
        <v>0</v>
      </c>
      <c r="M827" t="str">
        <f t="shared" si="12"/>
        <v>מעצב/מעצבת פנים</v>
      </c>
      <c r="N827" s="70" t="s">
        <v>100</v>
      </c>
      <c r="R827" s="70" t="s">
        <v>125</v>
      </c>
    </row>
    <row r="828" spans="1:18" x14ac:dyDescent="0.25">
      <c r="A828" s="70" t="s">
        <v>1844</v>
      </c>
      <c r="B828" s="70" t="s">
        <v>1845</v>
      </c>
      <c r="C828" s="70">
        <v>1</v>
      </c>
      <c r="D828" s="70">
        <v>823</v>
      </c>
      <c r="E828" s="70">
        <v>0</v>
      </c>
      <c r="F828" s="70">
        <v>0</v>
      </c>
      <c r="G828" s="70">
        <v>0</v>
      </c>
      <c r="H828" s="70">
        <v>0</v>
      </c>
      <c r="I828" s="70">
        <v>0</v>
      </c>
      <c r="J828" s="70">
        <v>300</v>
      </c>
      <c r="K828" s="70">
        <v>0</v>
      </c>
      <c r="L828" s="70">
        <v>0</v>
      </c>
      <c r="M828" t="str">
        <f t="shared" si="12"/>
        <v>מעצב/מעצבת רהיטים</v>
      </c>
      <c r="N828" s="70" t="s">
        <v>100</v>
      </c>
      <c r="R828" s="70" t="s">
        <v>134</v>
      </c>
    </row>
    <row r="829" spans="1:18" x14ac:dyDescent="0.25">
      <c r="A829" s="70" t="s">
        <v>2054</v>
      </c>
      <c r="B829" s="70" t="s">
        <v>2055</v>
      </c>
      <c r="C829" s="70">
        <v>2</v>
      </c>
      <c r="D829" s="70">
        <v>824</v>
      </c>
      <c r="E829" s="70">
        <v>0</v>
      </c>
      <c r="F829" s="70">
        <v>0</v>
      </c>
      <c r="G829" s="70">
        <v>0</v>
      </c>
      <c r="H829" s="70">
        <v>0</v>
      </c>
      <c r="I829" s="70">
        <v>0</v>
      </c>
      <c r="J829" s="70">
        <v>300</v>
      </c>
      <c r="K829" s="70">
        <v>0</v>
      </c>
      <c r="L829" s="70">
        <v>0</v>
      </c>
      <c r="M829" t="str">
        <f t="shared" si="12"/>
        <v>מעצב/מעצבת תכשיטים</v>
      </c>
      <c r="N829" s="70" t="s">
        <v>100</v>
      </c>
      <c r="R829" s="70" t="s">
        <v>535</v>
      </c>
    </row>
    <row r="830" spans="1:18" x14ac:dyDescent="0.25">
      <c r="A830" s="70" t="s">
        <v>2092</v>
      </c>
      <c r="B830" s="70" t="s">
        <v>2093</v>
      </c>
      <c r="C830" s="70">
        <v>2</v>
      </c>
      <c r="D830" s="70">
        <v>825</v>
      </c>
      <c r="E830" s="70">
        <v>0</v>
      </c>
      <c r="F830" s="70">
        <v>0</v>
      </c>
      <c r="G830" s="70">
        <v>0</v>
      </c>
      <c r="H830" s="70">
        <v>0</v>
      </c>
      <c r="I830" s="70">
        <v>0</v>
      </c>
      <c r="J830" s="70">
        <v>300</v>
      </c>
      <c r="K830" s="70">
        <v>0</v>
      </c>
      <c r="L830" s="70">
        <v>0</v>
      </c>
      <c r="M830" t="str">
        <f t="shared" si="12"/>
        <v>מעצב/מעצבת תערוכות</v>
      </c>
      <c r="N830" s="70" t="s">
        <v>100</v>
      </c>
      <c r="R830" s="70" t="s">
        <v>299</v>
      </c>
    </row>
    <row r="831" spans="1:18" x14ac:dyDescent="0.25">
      <c r="A831" s="70" t="s">
        <v>1091</v>
      </c>
      <c r="B831" s="70" t="s">
        <v>1092</v>
      </c>
      <c r="C831" s="70">
        <v>1</v>
      </c>
      <c r="D831" s="70">
        <v>826</v>
      </c>
      <c r="E831" s="70">
        <v>0</v>
      </c>
      <c r="F831" s="70">
        <v>0</v>
      </c>
      <c r="G831" s="70">
        <v>0</v>
      </c>
      <c r="H831" s="70">
        <v>0</v>
      </c>
      <c r="I831" s="70">
        <v>0</v>
      </c>
      <c r="J831" s="70">
        <v>300</v>
      </c>
      <c r="K831" s="70">
        <v>0</v>
      </c>
      <c r="L831" s="70">
        <v>0</v>
      </c>
      <c r="M831" t="str">
        <f t="shared" si="12"/>
        <v>מעצב/מעצבת תעשייתי</v>
      </c>
      <c r="N831" s="70" t="s">
        <v>100</v>
      </c>
      <c r="R831" s="70" t="s">
        <v>641</v>
      </c>
    </row>
    <row r="832" spans="1:18" x14ac:dyDescent="0.25">
      <c r="A832" s="70" t="s">
        <v>2000</v>
      </c>
      <c r="B832" s="70" t="s">
        <v>2001</v>
      </c>
      <c r="C832" s="70">
        <v>1</v>
      </c>
      <c r="D832" s="70">
        <v>827</v>
      </c>
      <c r="E832" s="70">
        <v>0</v>
      </c>
      <c r="F832" s="70">
        <v>0</v>
      </c>
      <c r="G832" s="70">
        <v>0</v>
      </c>
      <c r="H832" s="70">
        <v>0</v>
      </c>
      <c r="I832" s="70">
        <v>0</v>
      </c>
      <c r="J832" s="70">
        <v>300</v>
      </c>
      <c r="K832" s="70">
        <v>0</v>
      </c>
      <c r="L832" s="70">
        <v>0</v>
      </c>
      <c r="M832" t="str">
        <f t="shared" si="12"/>
        <v>מעצב/מעצבת תפאורה ממוחשבת</v>
      </c>
      <c r="N832" s="70" t="s">
        <v>100</v>
      </c>
      <c r="R832" s="70" t="s">
        <v>1141</v>
      </c>
    </row>
    <row r="833" spans="1:18" x14ac:dyDescent="0.25">
      <c r="A833" s="70">
        <v>2573</v>
      </c>
      <c r="B833" s="70" t="s">
        <v>573</v>
      </c>
      <c r="C833" s="70">
        <v>3</v>
      </c>
      <c r="D833" s="70">
        <v>828</v>
      </c>
      <c r="E833" s="70">
        <v>50</v>
      </c>
      <c r="F833" s="70">
        <v>50</v>
      </c>
      <c r="G833" s="70">
        <v>0</v>
      </c>
      <c r="H833" s="70">
        <v>0</v>
      </c>
      <c r="I833" s="70">
        <v>0</v>
      </c>
      <c r="J833" s="70">
        <v>300</v>
      </c>
      <c r="K833" s="70">
        <v>50</v>
      </c>
      <c r="L833" s="70">
        <v>0</v>
      </c>
      <c r="M833" t="str">
        <f t="shared" si="12"/>
        <v>מעצבת / בונה ציפורניים</v>
      </c>
      <c r="N833" s="70" t="s">
        <v>100</v>
      </c>
      <c r="R833" s="70" t="s">
        <v>338</v>
      </c>
    </row>
    <row r="834" spans="1:18" x14ac:dyDescent="0.25">
      <c r="A834" s="70">
        <v>2768</v>
      </c>
      <c r="B834" s="70" t="s">
        <v>2371</v>
      </c>
      <c r="C834" s="70">
        <v>2</v>
      </c>
      <c r="D834" s="70">
        <v>829</v>
      </c>
      <c r="E834" s="70">
        <v>0</v>
      </c>
      <c r="F834" s="70">
        <v>0</v>
      </c>
      <c r="G834" s="70">
        <v>0</v>
      </c>
      <c r="H834" s="70">
        <v>0</v>
      </c>
      <c r="I834" s="70">
        <v>0</v>
      </c>
      <c r="J834" s="70">
        <v>300</v>
      </c>
      <c r="K834" s="70">
        <v>0</v>
      </c>
      <c r="L834" s="70">
        <v>0</v>
      </c>
      <c r="M834" t="str">
        <f t="shared" si="12"/>
        <v>מעצבת ותופרת שמלות כלה</v>
      </c>
      <c r="N834" s="70" t="s">
        <v>100</v>
      </c>
      <c r="R834" s="70" t="s">
        <v>956</v>
      </c>
    </row>
    <row r="835" spans="1:18" x14ac:dyDescent="0.25">
      <c r="A835" s="70">
        <v>2443</v>
      </c>
      <c r="B835" s="70" t="s">
        <v>451</v>
      </c>
      <c r="C835" s="70">
        <v>3</v>
      </c>
      <c r="D835" s="70">
        <v>830</v>
      </c>
      <c r="E835" s="70">
        <v>50</v>
      </c>
      <c r="F835" s="70">
        <v>50</v>
      </c>
      <c r="G835" s="70">
        <v>0</v>
      </c>
      <c r="H835" s="70">
        <v>100</v>
      </c>
      <c r="I835" s="70">
        <v>0</v>
      </c>
      <c r="J835" s="70">
        <v>300</v>
      </c>
      <c r="K835" s="70">
        <v>50</v>
      </c>
      <c r="L835" s="70">
        <v>0</v>
      </c>
      <c r="M835" t="str">
        <f t="shared" si="12"/>
        <v>מעקל הכפוף לבית משפט</v>
      </c>
      <c r="N835" s="70" t="s">
        <v>100</v>
      </c>
      <c r="R835" s="70" t="s">
        <v>2133</v>
      </c>
    </row>
    <row r="836" spans="1:18" x14ac:dyDescent="0.25">
      <c r="A836" s="70" t="s">
        <v>1093</v>
      </c>
      <c r="B836" s="70" t="s">
        <v>1094</v>
      </c>
      <c r="C836" s="70">
        <v>3</v>
      </c>
      <c r="D836" s="70">
        <v>831</v>
      </c>
      <c r="E836" s="70">
        <v>0</v>
      </c>
      <c r="F836" s="70">
        <v>0</v>
      </c>
      <c r="G836" s="70">
        <v>0</v>
      </c>
      <c r="H836" s="70">
        <v>0</v>
      </c>
      <c r="I836" s="70">
        <v>0</v>
      </c>
      <c r="J836" s="70">
        <v>300</v>
      </c>
      <c r="K836" s="70">
        <v>0</v>
      </c>
      <c r="L836" s="70">
        <v>0</v>
      </c>
      <c r="M836" t="str">
        <f t="shared" si="12"/>
        <v>מפיק</v>
      </c>
      <c r="N836" s="70" t="s">
        <v>100</v>
      </c>
      <c r="R836" s="70" t="s">
        <v>1381</v>
      </c>
    </row>
    <row r="837" spans="1:18" x14ac:dyDescent="0.25">
      <c r="A837" s="70">
        <v>1720</v>
      </c>
      <c r="B837" s="70" t="s">
        <v>365</v>
      </c>
      <c r="C837" s="70">
        <v>1</v>
      </c>
      <c r="D837" s="70">
        <v>832</v>
      </c>
      <c r="E837" s="70">
        <v>0</v>
      </c>
      <c r="F837" s="70">
        <v>0</v>
      </c>
      <c r="G837" s="70">
        <v>0</v>
      </c>
      <c r="H837" s="70">
        <v>0</v>
      </c>
      <c r="I837" s="70">
        <v>0</v>
      </c>
      <c r="J837" s="70">
        <v>300</v>
      </c>
      <c r="K837" s="70">
        <v>0</v>
      </c>
      <c r="L837" s="70">
        <v>0</v>
      </c>
      <c r="M837" t="str">
        <f t="shared" si="12"/>
        <v>מפיק דפוס</v>
      </c>
      <c r="N837" s="70" t="s">
        <v>100</v>
      </c>
      <c r="R837" s="70" t="s">
        <v>2189</v>
      </c>
    </row>
    <row r="838" spans="1:18" x14ac:dyDescent="0.25">
      <c r="A838" s="70">
        <v>2631</v>
      </c>
      <c r="B838" s="70" t="s">
        <v>630</v>
      </c>
      <c r="C838" s="70">
        <v>3</v>
      </c>
      <c r="D838" s="70">
        <v>833</v>
      </c>
      <c r="E838" s="70">
        <v>0</v>
      </c>
      <c r="F838" s="70">
        <v>0</v>
      </c>
      <c r="G838" s="70">
        <v>0</v>
      </c>
      <c r="H838" s="70">
        <v>0</v>
      </c>
      <c r="I838" s="70">
        <v>0</v>
      </c>
      <c r="J838" s="70">
        <v>300</v>
      </c>
      <c r="K838" s="70">
        <v>0</v>
      </c>
      <c r="L838" s="70">
        <v>0</v>
      </c>
      <c r="M838" t="str">
        <f t="shared" si="12"/>
        <v>מפיק מוסיקלי</v>
      </c>
      <c r="N838" s="70" t="s">
        <v>100</v>
      </c>
      <c r="R838" s="70" t="s">
        <v>865</v>
      </c>
    </row>
    <row r="839" spans="1:18" x14ac:dyDescent="0.25">
      <c r="A839" s="70" t="s">
        <v>1264</v>
      </c>
      <c r="B839" s="70" t="s">
        <v>1265</v>
      </c>
      <c r="C839" s="70">
        <v>3</v>
      </c>
      <c r="D839" s="70">
        <v>834</v>
      </c>
      <c r="E839" s="70">
        <v>0</v>
      </c>
      <c r="F839" s="70">
        <v>0</v>
      </c>
      <c r="G839" s="70">
        <v>0</v>
      </c>
      <c r="H839" s="70">
        <v>0</v>
      </c>
      <c r="I839" s="70">
        <v>0</v>
      </c>
      <c r="J839" s="70">
        <v>300</v>
      </c>
      <c r="K839" s="70">
        <v>0</v>
      </c>
      <c r="L839" s="70">
        <v>0</v>
      </c>
      <c r="M839" t="str">
        <f t="shared" ref="M839:M902" si="13">TRIM(B839)</f>
        <v>מפיק/מפיקה ארועים (בשטח)</v>
      </c>
      <c r="N839" s="70" t="s">
        <v>100</v>
      </c>
      <c r="R839" s="70" t="s">
        <v>773</v>
      </c>
    </row>
    <row r="840" spans="1:18" x14ac:dyDescent="0.25">
      <c r="A840" s="70" t="s">
        <v>1107</v>
      </c>
      <c r="B840" s="70" t="s">
        <v>1108</v>
      </c>
      <c r="C840" s="70">
        <v>3</v>
      </c>
      <c r="D840" s="70">
        <v>835</v>
      </c>
      <c r="E840" s="70">
        <v>0</v>
      </c>
      <c r="F840" s="70">
        <v>0</v>
      </c>
      <c r="G840" s="70">
        <v>0</v>
      </c>
      <c r="H840" s="70">
        <v>0</v>
      </c>
      <c r="I840" s="70">
        <v>0</v>
      </c>
      <c r="J840" s="70">
        <v>300</v>
      </c>
      <c r="K840" s="70">
        <v>0</v>
      </c>
      <c r="L840" s="70">
        <v>0</v>
      </c>
      <c r="M840" t="str">
        <f t="shared" si="13"/>
        <v>מפיק/מפיקה שידורים</v>
      </c>
      <c r="N840" s="70" t="s">
        <v>100</v>
      </c>
      <c r="R840" s="70" t="s">
        <v>2219</v>
      </c>
    </row>
    <row r="841" spans="1:18" x14ac:dyDescent="0.25">
      <c r="A841" s="70" t="s">
        <v>1356</v>
      </c>
      <c r="B841" s="70" t="s">
        <v>1357</v>
      </c>
      <c r="C841" s="70">
        <v>3</v>
      </c>
      <c r="D841" s="70">
        <v>836</v>
      </c>
      <c r="E841" s="70">
        <v>0</v>
      </c>
      <c r="F841" s="70">
        <v>0</v>
      </c>
      <c r="G841" s="70">
        <v>0</v>
      </c>
      <c r="H841" s="70">
        <v>0</v>
      </c>
      <c r="I841" s="70">
        <v>0</v>
      </c>
      <c r="J841" s="70">
        <v>300</v>
      </c>
      <c r="K841" s="70">
        <v>0</v>
      </c>
      <c r="L841" s="70">
        <v>0</v>
      </c>
      <c r="M841" t="str">
        <f t="shared" si="13"/>
        <v>מפיק/מפיקה+מפיץ/מפיצה+מכירת הצגות</v>
      </c>
      <c r="N841" s="70" t="s">
        <v>100</v>
      </c>
      <c r="R841" s="70" t="s">
        <v>1833</v>
      </c>
    </row>
    <row r="842" spans="1:18" x14ac:dyDescent="0.25">
      <c r="A842" s="70" t="s">
        <v>1512</v>
      </c>
      <c r="B842" s="70" t="s">
        <v>1513</v>
      </c>
      <c r="C842" s="70">
        <v>3</v>
      </c>
      <c r="D842" s="70">
        <v>837</v>
      </c>
      <c r="E842" s="70">
        <v>50</v>
      </c>
      <c r="F842" s="70">
        <v>50</v>
      </c>
      <c r="G842" s="70">
        <v>0</v>
      </c>
      <c r="H842" s="70">
        <v>50</v>
      </c>
      <c r="I842" s="70">
        <v>0</v>
      </c>
      <c r="J842" s="70">
        <v>300</v>
      </c>
      <c r="K842" s="70">
        <v>50</v>
      </c>
      <c r="L842" s="70">
        <v>0</v>
      </c>
      <c r="M842" t="str">
        <f t="shared" si="13"/>
        <v>מפעיל בקרה</v>
      </c>
      <c r="N842" s="70" t="s">
        <v>100</v>
      </c>
      <c r="R842" s="70" t="s">
        <v>1255</v>
      </c>
    </row>
    <row r="843" spans="1:18" x14ac:dyDescent="0.25">
      <c r="A843" s="70">
        <v>2574</v>
      </c>
      <c r="B843" s="70" t="s">
        <v>574</v>
      </c>
      <c r="C843" s="70">
        <v>3</v>
      </c>
      <c r="D843" s="70">
        <v>838</v>
      </c>
      <c r="E843" s="70">
        <v>100</v>
      </c>
      <c r="F843" s="70">
        <v>100</v>
      </c>
      <c r="G843" s="70">
        <v>0</v>
      </c>
      <c r="H843" s="70">
        <v>100</v>
      </c>
      <c r="I843" s="70">
        <v>0</v>
      </c>
      <c r="J843" s="70">
        <v>300</v>
      </c>
      <c r="K843" s="70">
        <v>100</v>
      </c>
      <c r="L843" s="70">
        <v>0</v>
      </c>
      <c r="M843" t="str">
        <f t="shared" si="13"/>
        <v>מפעיל חוגי טבע</v>
      </c>
      <c r="N843" s="70" t="s">
        <v>100</v>
      </c>
      <c r="R843" s="70" t="s">
        <v>787</v>
      </c>
    </row>
    <row r="844" spans="1:18" x14ac:dyDescent="0.25">
      <c r="A844" s="70" t="s">
        <v>1220</v>
      </c>
      <c r="B844" s="70" t="s">
        <v>1221</v>
      </c>
      <c r="C844" s="70">
        <v>3</v>
      </c>
      <c r="D844" s="70">
        <v>839</v>
      </c>
      <c r="E844" s="70">
        <v>0</v>
      </c>
      <c r="F844" s="70">
        <v>0</v>
      </c>
      <c r="G844" s="70">
        <v>0</v>
      </c>
      <c r="H844" s="70">
        <v>0</v>
      </c>
      <c r="I844" s="70">
        <v>0</v>
      </c>
      <c r="J844" s="70">
        <v>300</v>
      </c>
      <c r="K844" s="70">
        <v>0</v>
      </c>
      <c r="L844" s="70">
        <v>0</v>
      </c>
      <c r="M844" t="str">
        <f t="shared" si="13"/>
        <v>מפעיל מחשבים</v>
      </c>
      <c r="N844" s="70" t="s">
        <v>100</v>
      </c>
      <c r="R844" s="70" t="s">
        <v>988</v>
      </c>
    </row>
    <row r="845" spans="1:18" x14ac:dyDescent="0.25">
      <c r="A845" s="70" t="s">
        <v>1602</v>
      </c>
      <c r="B845" s="70" t="s">
        <v>1603</v>
      </c>
      <c r="C845" s="70">
        <v>3</v>
      </c>
      <c r="D845" s="70">
        <v>840</v>
      </c>
      <c r="E845" s="70">
        <v>50</v>
      </c>
      <c r="F845" s="70">
        <v>50</v>
      </c>
      <c r="G845" s="70">
        <v>0</v>
      </c>
      <c r="H845" s="70">
        <v>100</v>
      </c>
      <c r="I845" s="70">
        <v>0</v>
      </c>
      <c r="J845" s="70">
        <v>300</v>
      </c>
      <c r="K845" s="70">
        <v>50</v>
      </c>
      <c r="L845" s="70">
        <v>0</v>
      </c>
      <c r="M845" t="str">
        <f t="shared" si="13"/>
        <v>מפעיל מכונות</v>
      </c>
      <c r="N845" s="70" t="s">
        <v>100</v>
      </c>
      <c r="R845" s="70" t="s">
        <v>171</v>
      </c>
    </row>
    <row r="846" spans="1:18" x14ac:dyDescent="0.25">
      <c r="A846" s="70">
        <v>2751</v>
      </c>
      <c r="B846" s="70" t="s">
        <v>2355</v>
      </c>
      <c r="C846" s="70">
        <v>3</v>
      </c>
      <c r="D846" s="70">
        <v>841</v>
      </c>
      <c r="E846" s="70">
        <v>50</v>
      </c>
      <c r="F846" s="70">
        <v>50</v>
      </c>
      <c r="G846" s="70">
        <v>0</v>
      </c>
      <c r="H846" s="70">
        <v>0</v>
      </c>
      <c r="I846" s="70">
        <v>0</v>
      </c>
      <c r="J846" s="70">
        <v>300</v>
      </c>
      <c r="K846" s="70">
        <v>50</v>
      </c>
      <c r="L846" s="70">
        <v>0</v>
      </c>
      <c r="M846" t="str">
        <f t="shared" si="13"/>
        <v>מפעיל מכונות מזון</v>
      </c>
      <c r="N846" s="70" t="s">
        <v>100</v>
      </c>
      <c r="R846" s="70" t="s">
        <v>739</v>
      </c>
    </row>
    <row r="847" spans="1:18" x14ac:dyDescent="0.25">
      <c r="A847" s="70">
        <v>1198</v>
      </c>
      <c r="B847" s="70" t="s">
        <v>266</v>
      </c>
      <c r="C847" s="70">
        <v>3</v>
      </c>
      <c r="D847" s="70">
        <v>842</v>
      </c>
      <c r="E847" s="70">
        <v>50</v>
      </c>
      <c r="F847" s="70">
        <v>50</v>
      </c>
      <c r="G847" s="70">
        <v>0</v>
      </c>
      <c r="H847" s="70">
        <v>100</v>
      </c>
      <c r="I847" s="70">
        <v>0</v>
      </c>
      <c r="J847" s="70">
        <v>300</v>
      </c>
      <c r="K847" s="70">
        <v>50</v>
      </c>
      <c r="L847" s="70">
        <v>0</v>
      </c>
      <c r="M847" t="str">
        <f t="shared" si="13"/>
        <v>מפעיל מכשיר לגילוי כבלים</v>
      </c>
      <c r="N847" s="70" t="s">
        <v>100</v>
      </c>
      <c r="R847" s="70" t="s">
        <v>150</v>
      </c>
    </row>
    <row r="848" spans="1:18" x14ac:dyDescent="0.25">
      <c r="A848" s="70">
        <v>2617</v>
      </c>
      <c r="B848" s="70" t="s">
        <v>616</v>
      </c>
      <c r="C848" s="70">
        <v>3</v>
      </c>
      <c r="D848" s="70">
        <v>843</v>
      </c>
      <c r="E848" s="70">
        <v>150</v>
      </c>
      <c r="F848" s="70">
        <v>150</v>
      </c>
      <c r="G848" s="70">
        <v>0</v>
      </c>
      <c r="H848" s="70">
        <v>100</v>
      </c>
      <c r="I848" s="70">
        <v>0</v>
      </c>
      <c r="J848" s="70">
        <v>300</v>
      </c>
      <c r="K848" s="70">
        <v>150</v>
      </c>
      <c r="L848" s="70">
        <v>0</v>
      </c>
      <c r="M848" t="str">
        <f t="shared" si="13"/>
        <v>מפעיל מנוף מהקרקע</v>
      </c>
      <c r="N848" s="70" t="s">
        <v>100</v>
      </c>
      <c r="R848" s="70" t="s">
        <v>1010</v>
      </c>
    </row>
    <row r="849" spans="1:18" x14ac:dyDescent="0.25">
      <c r="A849" s="70" t="s">
        <v>1508</v>
      </c>
      <c r="B849" s="70" t="s">
        <v>1509</v>
      </c>
      <c r="C849" s="70">
        <v>3</v>
      </c>
      <c r="D849" s="70">
        <v>844</v>
      </c>
      <c r="E849" s="70">
        <v>150</v>
      </c>
      <c r="F849" s="70">
        <v>150</v>
      </c>
      <c r="G849" s="70">
        <v>0</v>
      </c>
      <c r="H849" s="70">
        <v>100</v>
      </c>
      <c r="I849" s="70">
        <v>0</v>
      </c>
      <c r="J849" s="70">
        <v>300</v>
      </c>
      <c r="K849" s="70">
        <v>150</v>
      </c>
      <c r="L849" s="70">
        <v>0</v>
      </c>
      <c r="M849" t="str">
        <f t="shared" si="13"/>
        <v>מפעיל מתקן</v>
      </c>
      <c r="N849" s="70" t="s">
        <v>100</v>
      </c>
      <c r="R849" s="70" t="s">
        <v>672</v>
      </c>
    </row>
    <row r="850" spans="1:18" x14ac:dyDescent="0.25">
      <c r="A850" s="70" t="s">
        <v>1510</v>
      </c>
      <c r="B850" s="70" t="s">
        <v>1511</v>
      </c>
      <c r="C850" s="70">
        <v>3</v>
      </c>
      <c r="D850" s="70">
        <v>845</v>
      </c>
      <c r="E850" s="70">
        <v>150</v>
      </c>
      <c r="F850" s="70">
        <v>150</v>
      </c>
      <c r="G850" s="70">
        <v>0</v>
      </c>
      <c r="H850" s="70">
        <v>100</v>
      </c>
      <c r="I850" s="70">
        <v>0</v>
      </c>
      <c r="J850" s="70">
        <v>300</v>
      </c>
      <c r="K850" s="70">
        <v>150</v>
      </c>
      <c r="L850" s="70">
        <v>0</v>
      </c>
      <c r="M850" t="str">
        <f t="shared" si="13"/>
        <v>מפעיל מתקן כימי</v>
      </c>
      <c r="N850" s="70" t="s">
        <v>100</v>
      </c>
      <c r="R850" s="70" t="s">
        <v>108</v>
      </c>
    </row>
    <row r="851" spans="1:18" x14ac:dyDescent="0.25">
      <c r="A851" s="70" t="s">
        <v>2096</v>
      </c>
      <c r="B851" s="70" t="s">
        <v>2097</v>
      </c>
      <c r="C851" s="70">
        <v>3</v>
      </c>
      <c r="D851" s="70">
        <v>846</v>
      </c>
      <c r="E851" s="70">
        <v>150</v>
      </c>
      <c r="F851" s="70">
        <v>150</v>
      </c>
      <c r="G851" s="70">
        <v>0</v>
      </c>
      <c r="H851" s="70">
        <v>100</v>
      </c>
      <c r="I851" s="70">
        <v>0</v>
      </c>
      <c r="J851" s="70">
        <v>300</v>
      </c>
      <c r="K851" s="70">
        <v>150</v>
      </c>
      <c r="L851" s="70">
        <v>0</v>
      </c>
      <c r="M851" t="str">
        <f t="shared" si="13"/>
        <v>מפעיל ציוד כבד</v>
      </c>
      <c r="N851" s="70" t="s">
        <v>100</v>
      </c>
      <c r="R851" s="70" t="s">
        <v>1515</v>
      </c>
    </row>
    <row r="852" spans="1:18" x14ac:dyDescent="0.25">
      <c r="A852" s="70">
        <v>2582</v>
      </c>
      <c r="B852" s="70" t="s">
        <v>582</v>
      </c>
      <c r="C852" s="70">
        <v>3</v>
      </c>
      <c r="D852" s="70">
        <v>847</v>
      </c>
      <c r="E852" s="70">
        <v>50</v>
      </c>
      <c r="F852" s="70">
        <v>50</v>
      </c>
      <c r="G852" s="70">
        <v>0</v>
      </c>
      <c r="H852" s="70">
        <v>100</v>
      </c>
      <c r="I852" s="70">
        <v>0</v>
      </c>
      <c r="J852" s="70">
        <v>300</v>
      </c>
      <c r="K852" s="70">
        <v>50</v>
      </c>
      <c r="L852" s="70">
        <v>0</v>
      </c>
      <c r="M852" t="str">
        <f t="shared" si="13"/>
        <v>מפעיל קרטינג</v>
      </c>
      <c r="N852" s="70" t="s">
        <v>100</v>
      </c>
      <c r="R852" s="70" t="s">
        <v>555</v>
      </c>
    </row>
    <row r="853" spans="1:18" x14ac:dyDescent="0.25">
      <c r="A853" s="70" t="s">
        <v>1974</v>
      </c>
      <c r="B853" s="70" t="s">
        <v>1975</v>
      </c>
      <c r="C853" s="70">
        <v>3</v>
      </c>
      <c r="D853" s="70">
        <v>848</v>
      </c>
      <c r="E853" s="70">
        <v>50</v>
      </c>
      <c r="F853" s="70">
        <v>50</v>
      </c>
      <c r="G853" s="70">
        <v>0</v>
      </c>
      <c r="H853" s="70">
        <v>50</v>
      </c>
      <c r="I853" s="70">
        <v>0</v>
      </c>
      <c r="J853" s="70">
        <v>300</v>
      </c>
      <c r="K853" s="70">
        <v>50</v>
      </c>
      <c r="L853" s="70">
        <v>0</v>
      </c>
      <c r="M853" t="str">
        <f t="shared" si="13"/>
        <v>מפעיל/ה חדר בקרה חברת חשמל</v>
      </c>
      <c r="N853" s="70" t="s">
        <v>100</v>
      </c>
      <c r="R853" s="70" t="s">
        <v>560</v>
      </c>
    </row>
    <row r="854" spans="1:18" x14ac:dyDescent="0.25">
      <c r="A854" s="70" t="s">
        <v>1972</v>
      </c>
      <c r="B854" s="70" t="s">
        <v>1973</v>
      </c>
      <c r="C854" s="70">
        <v>3</v>
      </c>
      <c r="D854" s="70">
        <v>849</v>
      </c>
      <c r="E854" s="70">
        <v>100</v>
      </c>
      <c r="F854" s="70">
        <v>100</v>
      </c>
      <c r="G854" s="70">
        <v>0</v>
      </c>
      <c r="H854" s="70">
        <v>100</v>
      </c>
      <c r="I854" s="70">
        <v>0</v>
      </c>
      <c r="J854" s="70">
        <v>300</v>
      </c>
      <c r="K854" s="70">
        <v>100</v>
      </c>
      <c r="L854" s="70">
        <v>0</v>
      </c>
      <c r="M854" t="str">
        <f t="shared" si="13"/>
        <v>מפעיל/מפעילה זיקוקי דינור</v>
      </c>
      <c r="N854" s="70" t="s">
        <v>100</v>
      </c>
      <c r="R854" s="70" t="s">
        <v>272</v>
      </c>
    </row>
    <row r="855" spans="1:18" x14ac:dyDescent="0.25">
      <c r="A855" s="70" t="s">
        <v>1410</v>
      </c>
      <c r="B855" s="70" t="s">
        <v>1411</v>
      </c>
      <c r="C855" s="70">
        <v>3</v>
      </c>
      <c r="D855" s="70">
        <v>850</v>
      </c>
      <c r="E855" s="70">
        <v>50</v>
      </c>
      <c r="F855" s="70">
        <v>50</v>
      </c>
      <c r="G855" s="70">
        <v>0</v>
      </c>
      <c r="H855" s="70">
        <v>0</v>
      </c>
      <c r="I855" s="70">
        <v>0</v>
      </c>
      <c r="J855" s="70">
        <v>300</v>
      </c>
      <c r="K855" s="70">
        <v>50</v>
      </c>
      <c r="L855" s="70">
        <v>0</v>
      </c>
      <c r="M855" t="str">
        <f t="shared" si="13"/>
        <v>מפעיל/מפעילה חניונים</v>
      </c>
      <c r="N855" s="70" t="s">
        <v>100</v>
      </c>
      <c r="R855" s="70" t="s">
        <v>1209</v>
      </c>
    </row>
    <row r="856" spans="1:18" x14ac:dyDescent="0.25">
      <c r="A856" s="70" t="s">
        <v>836</v>
      </c>
      <c r="B856" s="70" t="s">
        <v>837</v>
      </c>
      <c r="C856" s="70">
        <v>3</v>
      </c>
      <c r="D856" s="70">
        <v>851</v>
      </c>
      <c r="E856" s="70">
        <v>150</v>
      </c>
      <c r="F856" s="70">
        <v>150</v>
      </c>
      <c r="G856" s="70">
        <v>0</v>
      </c>
      <c r="H856" s="70">
        <v>200</v>
      </c>
      <c r="I856" s="70">
        <v>0</v>
      </c>
      <c r="J856" s="70">
        <v>300</v>
      </c>
      <c r="K856" s="70">
        <v>150</v>
      </c>
      <c r="L856" s="70">
        <v>0</v>
      </c>
      <c r="M856" t="str">
        <f t="shared" si="13"/>
        <v>מפעיל/מפעילה מכונות התכה</v>
      </c>
      <c r="N856" s="70" t="s">
        <v>100</v>
      </c>
      <c r="R856" s="70" t="s">
        <v>395</v>
      </c>
    </row>
    <row r="857" spans="1:18" x14ac:dyDescent="0.25">
      <c r="A857" s="70" t="s">
        <v>1358</v>
      </c>
      <c r="B857" s="70" t="s">
        <v>1359</v>
      </c>
      <c r="C857" s="70">
        <v>3</v>
      </c>
      <c r="D857" s="70">
        <v>852</v>
      </c>
      <c r="E857" s="70">
        <v>50</v>
      </c>
      <c r="F857" s="70">
        <v>50</v>
      </c>
      <c r="G857" s="70">
        <v>0</v>
      </c>
      <c r="H857" s="70">
        <v>0</v>
      </c>
      <c r="I857" s="70">
        <v>0</v>
      </c>
      <c r="J857" s="70">
        <v>300</v>
      </c>
      <c r="K857" s="70">
        <v>50</v>
      </c>
      <c r="L857" s="70">
        <v>0</v>
      </c>
      <c r="M857" t="str">
        <f t="shared" si="13"/>
        <v>מפעיל/מפעילה מכונות להעתקות שמש</v>
      </c>
      <c r="N857" s="70" t="s">
        <v>100</v>
      </c>
      <c r="R857" s="70" t="s">
        <v>603</v>
      </c>
    </row>
    <row r="858" spans="1:18" x14ac:dyDescent="0.25">
      <c r="A858" s="70" t="s">
        <v>103</v>
      </c>
      <c r="B858" s="70" t="s">
        <v>104</v>
      </c>
      <c r="C858" s="70">
        <v>3</v>
      </c>
      <c r="D858" s="70">
        <v>853</v>
      </c>
      <c r="E858" s="70">
        <v>50</v>
      </c>
      <c r="F858" s="70">
        <v>50</v>
      </c>
      <c r="G858" s="70">
        <v>0</v>
      </c>
      <c r="H858" s="70">
        <v>0</v>
      </c>
      <c r="I858" s="70">
        <v>0</v>
      </c>
      <c r="J858" s="70">
        <v>300</v>
      </c>
      <c r="K858" s="70">
        <v>50</v>
      </c>
      <c r="L858" s="70">
        <v>0</v>
      </c>
      <c r="M858" t="str">
        <f t="shared" si="13"/>
        <v>מפעיל/מפעילה מכונות משחק</v>
      </c>
      <c r="N858" s="70" t="s">
        <v>100</v>
      </c>
      <c r="R858" s="70" t="s">
        <v>546</v>
      </c>
    </row>
    <row r="859" spans="1:18" x14ac:dyDescent="0.25">
      <c r="A859" s="70" t="s">
        <v>1071</v>
      </c>
      <c r="B859" s="70" t="s">
        <v>1072</v>
      </c>
      <c r="C859" s="70">
        <v>1</v>
      </c>
      <c r="D859" s="70">
        <v>854</v>
      </c>
      <c r="E859" s="70">
        <v>0</v>
      </c>
      <c r="F859" s="70">
        <v>0</v>
      </c>
      <c r="G859" s="70">
        <v>0</v>
      </c>
      <c r="H859" s="70">
        <v>0</v>
      </c>
      <c r="I859" s="70">
        <v>0</v>
      </c>
      <c r="J859" s="70">
        <v>300</v>
      </c>
      <c r="K859" s="70">
        <v>0</v>
      </c>
      <c r="L859" s="70">
        <v>0</v>
      </c>
      <c r="M859" t="str">
        <f t="shared" si="13"/>
        <v>מפעיל/מפעילה ציוד אלקטרוני-רפואי</v>
      </c>
      <c r="N859" s="70" t="s">
        <v>100</v>
      </c>
      <c r="R859" s="70" t="s">
        <v>2067</v>
      </c>
    </row>
    <row r="860" spans="1:18" x14ac:dyDescent="0.25">
      <c r="A860" s="70">
        <v>2678</v>
      </c>
      <c r="B860" s="70" t="s">
        <v>2286</v>
      </c>
      <c r="C860" s="70">
        <v>3</v>
      </c>
      <c r="D860" s="70">
        <v>855</v>
      </c>
      <c r="E860" s="70">
        <v>0</v>
      </c>
      <c r="F860" s="70">
        <v>0</v>
      </c>
      <c r="G860" s="70">
        <v>0</v>
      </c>
      <c r="H860" s="70">
        <v>0</v>
      </c>
      <c r="I860" s="70">
        <v>0</v>
      </c>
      <c r="J860" s="70">
        <v>300</v>
      </c>
      <c r="K860" s="70">
        <v>0</v>
      </c>
      <c r="L860" s="70">
        <v>0</v>
      </c>
      <c r="M860" t="str">
        <f t="shared" si="13"/>
        <v>מפעילה בגן ילדים</v>
      </c>
      <c r="N860" s="70" t="s">
        <v>100</v>
      </c>
      <c r="R860" s="70" t="s">
        <v>1698</v>
      </c>
    </row>
    <row r="861" spans="1:18" x14ac:dyDescent="0.25">
      <c r="A861" s="70">
        <v>1185</v>
      </c>
      <c r="B861" s="70" t="s">
        <v>259</v>
      </c>
      <c r="C861" s="70">
        <v>7</v>
      </c>
      <c r="D861" s="70">
        <v>856</v>
      </c>
      <c r="E861" s="70">
        <v>300</v>
      </c>
      <c r="F861" s="70">
        <v>300</v>
      </c>
      <c r="G861" s="70">
        <v>0</v>
      </c>
      <c r="H861" s="70">
        <v>0</v>
      </c>
      <c r="I861" s="70">
        <v>0</v>
      </c>
      <c r="J861" s="70">
        <v>300</v>
      </c>
      <c r="K861" s="70">
        <v>300</v>
      </c>
      <c r="L861" s="70">
        <v>0</v>
      </c>
      <c r="M861" t="str">
        <f t="shared" si="13"/>
        <v>מפעילת בובות בתיאטרון+מבימת</v>
      </c>
      <c r="N861" s="70" t="s">
        <v>100</v>
      </c>
      <c r="R861" s="70" t="s">
        <v>1008</v>
      </c>
    </row>
    <row r="862" spans="1:18" x14ac:dyDescent="0.25">
      <c r="A862" s="70">
        <v>1784</v>
      </c>
      <c r="B862" s="70" t="s">
        <v>380</v>
      </c>
      <c r="C862" s="70">
        <v>1</v>
      </c>
      <c r="D862" s="70">
        <v>857</v>
      </c>
      <c r="E862" s="70">
        <v>0</v>
      </c>
      <c r="F862" s="70">
        <v>0</v>
      </c>
      <c r="G862" s="70">
        <v>0</v>
      </c>
      <c r="H862" s="70">
        <v>0</v>
      </c>
      <c r="I862" s="70">
        <v>0</v>
      </c>
      <c r="J862" s="70">
        <v>300</v>
      </c>
      <c r="K862" s="70">
        <v>0</v>
      </c>
      <c r="L862" s="70">
        <v>0</v>
      </c>
      <c r="M862" t="str">
        <f t="shared" si="13"/>
        <v>מפענח/מפענחת תצלומי אויר</v>
      </c>
      <c r="N862" s="70" t="s">
        <v>100</v>
      </c>
      <c r="R862" s="70" t="s">
        <v>579</v>
      </c>
    </row>
    <row r="863" spans="1:18" x14ac:dyDescent="0.25">
      <c r="A863" s="70">
        <v>2810</v>
      </c>
      <c r="B863" s="70" t="s">
        <v>2412</v>
      </c>
      <c r="C863" s="70">
        <v>7</v>
      </c>
      <c r="D863" s="70">
        <v>858</v>
      </c>
      <c r="E863" s="70">
        <v>300</v>
      </c>
      <c r="F863" s="70">
        <v>300</v>
      </c>
      <c r="G863" s="70">
        <v>300</v>
      </c>
      <c r="H863" s="70">
        <v>500</v>
      </c>
      <c r="I863" s="70">
        <v>300</v>
      </c>
      <c r="J863" s="70">
        <v>300</v>
      </c>
      <c r="K863" s="70">
        <v>300</v>
      </c>
      <c r="L863" s="70">
        <v>300</v>
      </c>
      <c r="M863" t="str">
        <f t="shared" si="13"/>
        <v>מפקד טייסת בקבע וטייס</v>
      </c>
      <c r="N863" s="70" t="s">
        <v>100</v>
      </c>
      <c r="R863" s="70" t="s">
        <v>845</v>
      </c>
    </row>
    <row r="864" spans="1:18" x14ac:dyDescent="0.25">
      <c r="A864" s="70">
        <v>1142</v>
      </c>
      <c r="B864" s="70" t="s">
        <v>228</v>
      </c>
      <c r="C864" s="70">
        <v>1</v>
      </c>
      <c r="D864" s="70">
        <v>859</v>
      </c>
      <c r="E864" s="70">
        <v>0</v>
      </c>
      <c r="F864" s="70">
        <v>0</v>
      </c>
      <c r="G864" s="70">
        <v>0</v>
      </c>
      <c r="H864" s="70">
        <v>0</v>
      </c>
      <c r="I864" s="70">
        <v>0</v>
      </c>
      <c r="J864" s="70">
        <v>300</v>
      </c>
      <c r="K864" s="70">
        <v>0</v>
      </c>
      <c r="L864" s="70">
        <v>0</v>
      </c>
      <c r="M864" t="str">
        <f t="shared" si="13"/>
        <v>מפקח - עבודה משרדית</v>
      </c>
      <c r="N864" s="70" t="s">
        <v>100</v>
      </c>
      <c r="R864" s="70" t="s">
        <v>1517</v>
      </c>
    </row>
    <row r="865" spans="1:18" x14ac:dyDescent="0.25">
      <c r="A865" s="70">
        <v>2643</v>
      </c>
      <c r="B865" s="70" t="s">
        <v>642</v>
      </c>
      <c r="C865" s="70">
        <v>3</v>
      </c>
      <c r="D865" s="70">
        <v>860</v>
      </c>
      <c r="E865" s="70">
        <v>50</v>
      </c>
      <c r="F865" s="70">
        <v>50</v>
      </c>
      <c r="G865" s="70">
        <v>0</v>
      </c>
      <c r="H865" s="70">
        <v>50</v>
      </c>
      <c r="I865" s="70">
        <v>0</v>
      </c>
      <c r="J865" s="70">
        <v>300</v>
      </c>
      <c r="K865" s="70">
        <v>50</v>
      </c>
      <c r="L865" s="70">
        <v>0</v>
      </c>
      <c r="M865" t="str">
        <f t="shared" si="13"/>
        <v>מפקח אקולוגי בשטח (פיקוח בלבד)</v>
      </c>
      <c r="N865" s="70" t="s">
        <v>100</v>
      </c>
      <c r="R865" s="70" t="s">
        <v>1559</v>
      </c>
    </row>
    <row r="866" spans="1:18" x14ac:dyDescent="0.25">
      <c r="A866" s="70">
        <v>1217</v>
      </c>
      <c r="B866" s="70" t="s">
        <v>273</v>
      </c>
      <c r="C866" s="70">
        <v>2</v>
      </c>
      <c r="D866" s="70">
        <v>861</v>
      </c>
      <c r="E866" s="70">
        <v>50</v>
      </c>
      <c r="F866" s="70">
        <v>50</v>
      </c>
      <c r="G866" s="70">
        <v>0</v>
      </c>
      <c r="H866" s="70">
        <v>100</v>
      </c>
      <c r="I866" s="70">
        <v>0</v>
      </c>
      <c r="J866" s="70">
        <v>300</v>
      </c>
      <c r="K866" s="70">
        <v>50</v>
      </c>
      <c r="L866" s="70">
        <v>0</v>
      </c>
      <c r="M866" t="str">
        <f t="shared" si="13"/>
        <v>מפקח אתרי אנטנות תקשורת (לא טי</v>
      </c>
      <c r="N866" s="70" t="s">
        <v>100</v>
      </c>
      <c r="R866" s="70" t="s">
        <v>1345</v>
      </c>
    </row>
    <row r="867" spans="1:18" x14ac:dyDescent="0.25">
      <c r="A867" s="70">
        <v>1781</v>
      </c>
      <c r="B867" s="70" t="s">
        <v>377</v>
      </c>
      <c r="C867" s="70">
        <v>1</v>
      </c>
      <c r="D867" s="70">
        <v>862</v>
      </c>
      <c r="E867" s="70">
        <v>0</v>
      </c>
      <c r="F867" s="70">
        <v>0</v>
      </c>
      <c r="G867" s="70">
        <v>0</v>
      </c>
      <c r="H867" s="70">
        <v>0</v>
      </c>
      <c r="I867" s="70">
        <v>0</v>
      </c>
      <c r="J867" s="70">
        <v>300</v>
      </c>
      <c r="K867" s="70">
        <v>0</v>
      </c>
      <c r="L867" s="70">
        <v>0</v>
      </c>
      <c r="M867" t="str">
        <f t="shared" si="13"/>
        <v>מפקח בטיחות בדרכים</v>
      </c>
      <c r="N867" s="70" t="s">
        <v>100</v>
      </c>
      <c r="R867" s="70" t="s">
        <v>1004</v>
      </c>
    </row>
    <row r="868" spans="1:18" x14ac:dyDescent="0.25">
      <c r="A868" s="70" t="s">
        <v>1986</v>
      </c>
      <c r="B868" s="70" t="s">
        <v>1987</v>
      </c>
      <c r="C868" s="70">
        <v>3</v>
      </c>
      <c r="D868" s="70">
        <v>863</v>
      </c>
      <c r="E868" s="70">
        <v>50</v>
      </c>
      <c r="F868" s="70">
        <v>50</v>
      </c>
      <c r="G868" s="70">
        <v>0</v>
      </c>
      <c r="H868" s="70">
        <v>0</v>
      </c>
      <c r="I868" s="70">
        <v>0</v>
      </c>
      <c r="J868" s="70">
        <v>300</v>
      </c>
      <c r="K868" s="70">
        <v>50</v>
      </c>
      <c r="L868" s="70">
        <v>0</v>
      </c>
      <c r="M868" t="str">
        <f t="shared" si="13"/>
        <v>מפקח בניה (לא עובד)</v>
      </c>
      <c r="N868" s="70" t="s">
        <v>100</v>
      </c>
      <c r="R868" s="70" t="s">
        <v>331</v>
      </c>
    </row>
    <row r="869" spans="1:18" x14ac:dyDescent="0.25">
      <c r="A869" s="70">
        <v>2668</v>
      </c>
      <c r="B869" s="70" t="s">
        <v>666</v>
      </c>
      <c r="C869" s="70">
        <v>3</v>
      </c>
      <c r="D869" s="70">
        <v>864</v>
      </c>
      <c r="E869" s="70">
        <v>100</v>
      </c>
      <c r="F869" s="70">
        <v>100</v>
      </c>
      <c r="G869" s="70">
        <v>0</v>
      </c>
      <c r="H869" s="70">
        <v>100</v>
      </c>
      <c r="I869" s="70">
        <v>0</v>
      </c>
      <c r="J869" s="70">
        <v>300</v>
      </c>
      <c r="K869" s="70">
        <v>100</v>
      </c>
      <c r="L869" s="70">
        <v>0</v>
      </c>
      <c r="M869" t="str">
        <f t="shared" si="13"/>
        <v>מפקח טכני באוניה בנמל</v>
      </c>
      <c r="N869" s="70" t="s">
        <v>100</v>
      </c>
      <c r="R869" s="70" t="s">
        <v>539</v>
      </c>
    </row>
    <row r="870" spans="1:18" x14ac:dyDescent="0.25">
      <c r="A870" s="70">
        <v>2693</v>
      </c>
      <c r="B870" s="70" t="s">
        <v>2300</v>
      </c>
      <c r="C870" s="70">
        <v>3</v>
      </c>
      <c r="D870" s="70">
        <v>865</v>
      </c>
      <c r="E870" s="70">
        <v>50</v>
      </c>
      <c r="F870" s="70">
        <v>50</v>
      </c>
      <c r="G870" s="70">
        <v>0</v>
      </c>
      <c r="H870" s="70">
        <v>0</v>
      </c>
      <c r="I870" s="70">
        <v>0</v>
      </c>
      <c r="J870" s="70">
        <v>300</v>
      </c>
      <c r="K870" s="70">
        <v>50</v>
      </c>
      <c r="L870" s="70">
        <v>0</v>
      </c>
      <c r="M870" t="str">
        <f t="shared" si="13"/>
        <v>מפקח כבישים בשטח/במשרד</v>
      </c>
      <c r="N870" s="70" t="s">
        <v>100</v>
      </c>
      <c r="R870" s="70" t="s">
        <v>849</v>
      </c>
    </row>
    <row r="871" spans="1:18" x14ac:dyDescent="0.25">
      <c r="A871" s="70">
        <v>2444</v>
      </c>
      <c r="B871" s="70" t="s">
        <v>452</v>
      </c>
      <c r="C871" s="70">
        <v>3</v>
      </c>
      <c r="D871" s="70">
        <v>866</v>
      </c>
      <c r="E871" s="70">
        <v>100</v>
      </c>
      <c r="F871" s="70">
        <v>100</v>
      </c>
      <c r="G871" s="70">
        <v>0</v>
      </c>
      <c r="H871" s="70">
        <v>100</v>
      </c>
      <c r="I871" s="70">
        <v>0</v>
      </c>
      <c r="J871" s="70">
        <v>300</v>
      </c>
      <c r="K871" s="70">
        <v>100</v>
      </c>
      <c r="L871" s="70">
        <v>0</v>
      </c>
      <c r="M871" t="str">
        <f t="shared" si="13"/>
        <v>מפקח שמירה עם נשק</v>
      </c>
      <c r="N871" s="70" t="s">
        <v>100</v>
      </c>
      <c r="R871" s="70" t="s">
        <v>189</v>
      </c>
    </row>
    <row r="872" spans="1:18" x14ac:dyDescent="0.25">
      <c r="A872" s="70" t="s">
        <v>1554</v>
      </c>
      <c r="B872" s="70" t="s">
        <v>1555</v>
      </c>
      <c r="C872" s="70">
        <v>3</v>
      </c>
      <c r="D872" s="70">
        <v>867</v>
      </c>
      <c r="E872" s="70">
        <v>50</v>
      </c>
      <c r="F872" s="70">
        <v>50</v>
      </c>
      <c r="G872" s="70">
        <v>0</v>
      </c>
      <c r="H872" s="70">
        <v>0</v>
      </c>
      <c r="I872" s="70">
        <v>0</v>
      </c>
      <c r="J872" s="70">
        <v>300</v>
      </c>
      <c r="K872" s="70">
        <v>50</v>
      </c>
      <c r="L872" s="70">
        <v>0</v>
      </c>
      <c r="M872" t="str">
        <f t="shared" si="13"/>
        <v>מפקח תנועה נוסע</v>
      </c>
      <c r="N872" s="70" t="s">
        <v>100</v>
      </c>
      <c r="R872" s="70" t="s">
        <v>2205</v>
      </c>
    </row>
    <row r="873" spans="1:18" x14ac:dyDescent="0.25">
      <c r="A873" s="70">
        <v>2735</v>
      </c>
      <c r="B873" s="70" t="s">
        <v>2342</v>
      </c>
      <c r="C873" s="70">
        <v>3</v>
      </c>
      <c r="D873" s="70">
        <v>868</v>
      </c>
      <c r="E873" s="70">
        <v>50</v>
      </c>
      <c r="F873" s="70">
        <v>50</v>
      </c>
      <c r="G873" s="70">
        <v>0</v>
      </c>
      <c r="H873" s="70">
        <v>100</v>
      </c>
      <c r="I873" s="70">
        <v>0</v>
      </c>
      <c r="J873" s="70">
        <v>300</v>
      </c>
      <c r="K873" s="70">
        <v>50</v>
      </c>
      <c r="L873" s="70">
        <v>0</v>
      </c>
      <c r="M873" t="str">
        <f t="shared" si="13"/>
        <v>מפקח תשתיות תקשורת</v>
      </c>
      <c r="N873" s="70" t="s">
        <v>100</v>
      </c>
      <c r="R873" s="70" t="s">
        <v>326</v>
      </c>
    </row>
    <row r="874" spans="1:18" x14ac:dyDescent="0.25">
      <c r="A874" s="70" t="s">
        <v>784</v>
      </c>
      <c r="B874" s="70" t="s">
        <v>785</v>
      </c>
      <c r="C874" s="70">
        <v>3</v>
      </c>
      <c r="D874" s="70">
        <v>869</v>
      </c>
      <c r="E874" s="70">
        <v>100</v>
      </c>
      <c r="F874" s="70">
        <v>100</v>
      </c>
      <c r="G874" s="70">
        <v>0</v>
      </c>
      <c r="H874" s="70">
        <v>100</v>
      </c>
      <c r="I874" s="70">
        <v>0</v>
      </c>
      <c r="J874" s="70">
        <v>300</v>
      </c>
      <c r="K874" s="70">
        <v>100</v>
      </c>
      <c r="L874" s="70">
        <v>0</v>
      </c>
      <c r="M874" t="str">
        <f t="shared" si="13"/>
        <v>מפקח/מפקחת בחברת נקיון (עובד)</v>
      </c>
      <c r="N874" s="70" t="s">
        <v>100</v>
      </c>
      <c r="R874" s="70" t="s">
        <v>1385</v>
      </c>
    </row>
    <row r="875" spans="1:18" x14ac:dyDescent="0.25">
      <c r="A875" s="70">
        <v>1813</v>
      </c>
      <c r="B875" s="70" t="s">
        <v>386</v>
      </c>
      <c r="C875" s="70">
        <v>3</v>
      </c>
      <c r="D875" s="70">
        <v>870</v>
      </c>
      <c r="E875" s="70">
        <v>50</v>
      </c>
      <c r="F875" s="70">
        <v>50</v>
      </c>
      <c r="G875" s="70">
        <v>0</v>
      </c>
      <c r="H875" s="70">
        <v>0</v>
      </c>
      <c r="I875" s="70">
        <v>0</v>
      </c>
      <c r="J875" s="70">
        <v>300</v>
      </c>
      <c r="K875" s="70">
        <v>50</v>
      </c>
      <c r="L875" s="70">
        <v>0</v>
      </c>
      <c r="M875" t="str">
        <f t="shared" si="13"/>
        <v>מפקח/מפקחת בחברת נקיון (לא עובד)</v>
      </c>
      <c r="N875" s="70" t="s">
        <v>100</v>
      </c>
      <c r="R875" s="70" t="s">
        <v>133</v>
      </c>
    </row>
    <row r="876" spans="1:18" x14ac:dyDescent="0.25">
      <c r="A876" s="70" t="s">
        <v>1272</v>
      </c>
      <c r="B876" s="70" t="s">
        <v>1273</v>
      </c>
      <c r="C876" s="70">
        <v>1</v>
      </c>
      <c r="D876" s="70">
        <v>871</v>
      </c>
      <c r="E876" s="70">
        <v>0</v>
      </c>
      <c r="F876" s="70">
        <v>0</v>
      </c>
      <c r="G876" s="70">
        <v>0</v>
      </c>
      <c r="H876" s="70">
        <v>0</v>
      </c>
      <c r="I876" s="70">
        <v>0</v>
      </c>
      <c r="J876" s="70">
        <v>300</v>
      </c>
      <c r="K876" s="70">
        <v>0</v>
      </c>
      <c r="L876" s="70">
        <v>0</v>
      </c>
      <c r="M876" t="str">
        <f t="shared" si="13"/>
        <v>מפקח/מפקחת בפיקוח חופים</v>
      </c>
      <c r="N876" s="70" t="s">
        <v>100</v>
      </c>
      <c r="R876" s="70" t="s">
        <v>1519</v>
      </c>
    </row>
    <row r="877" spans="1:18" x14ac:dyDescent="0.25">
      <c r="A877" s="70">
        <v>1805</v>
      </c>
      <c r="B877" s="70" t="s">
        <v>384</v>
      </c>
      <c r="C877" s="70">
        <v>1</v>
      </c>
      <c r="D877" s="70">
        <v>872</v>
      </c>
      <c r="E877" s="70">
        <v>0</v>
      </c>
      <c r="F877" s="70">
        <v>0</v>
      </c>
      <c r="G877" s="70">
        <v>0</v>
      </c>
      <c r="H877" s="70">
        <v>0</v>
      </c>
      <c r="I877" s="70">
        <v>0</v>
      </c>
      <c r="J877" s="70">
        <v>300</v>
      </c>
      <c r="K877" s="70">
        <v>0</v>
      </c>
      <c r="L877" s="70">
        <v>0</v>
      </c>
      <c r="M877" t="str">
        <f t="shared" si="13"/>
        <v>מפקח/מפקחת משרד החינוך</v>
      </c>
      <c r="N877" s="70" t="s">
        <v>100</v>
      </c>
      <c r="R877" s="70" t="s">
        <v>2149</v>
      </c>
    </row>
    <row r="878" spans="1:18" x14ac:dyDescent="0.25">
      <c r="A878" s="70" t="s">
        <v>1216</v>
      </c>
      <c r="B878" s="70" t="s">
        <v>1217</v>
      </c>
      <c r="C878" s="70">
        <v>1</v>
      </c>
      <c r="D878" s="70">
        <v>873</v>
      </c>
      <c r="E878" s="70">
        <v>0</v>
      </c>
      <c r="F878" s="70">
        <v>0</v>
      </c>
      <c r="G878" s="70">
        <v>0</v>
      </c>
      <c r="H878" s="70">
        <v>0</v>
      </c>
      <c r="I878" s="70">
        <v>0</v>
      </c>
      <c r="J878" s="70">
        <v>300</v>
      </c>
      <c r="K878" s="70">
        <v>0</v>
      </c>
      <c r="L878" s="70">
        <v>0</v>
      </c>
      <c r="M878" t="str">
        <f t="shared" si="13"/>
        <v>מפקח/מפקחת רכישה</v>
      </c>
      <c r="N878" s="70" t="s">
        <v>100</v>
      </c>
      <c r="R878" s="70" t="s">
        <v>1950</v>
      </c>
    </row>
    <row r="879" spans="1:18" x14ac:dyDescent="0.25">
      <c r="A879" s="70">
        <v>2487</v>
      </c>
      <c r="B879" s="70" t="s">
        <v>491</v>
      </c>
      <c r="C879" s="70">
        <v>3</v>
      </c>
      <c r="D879" s="70">
        <v>874</v>
      </c>
      <c r="E879" s="70">
        <v>150</v>
      </c>
      <c r="F879" s="70">
        <v>150</v>
      </c>
      <c r="G879" s="70">
        <v>0</v>
      </c>
      <c r="H879" s="70">
        <v>100</v>
      </c>
      <c r="I879" s="70">
        <v>0</v>
      </c>
      <c r="J879" s="70">
        <v>300</v>
      </c>
      <c r="K879" s="70">
        <v>150</v>
      </c>
      <c r="L879" s="70">
        <v>0</v>
      </c>
      <c r="M879" t="str">
        <f t="shared" si="13"/>
        <v>מפרזל פרסות סוסים</v>
      </c>
      <c r="N879" s="70" t="s">
        <v>100</v>
      </c>
      <c r="R879" s="70" t="s">
        <v>1455</v>
      </c>
    </row>
    <row r="880" spans="1:18" x14ac:dyDescent="0.25">
      <c r="A880" s="70" t="s">
        <v>1780</v>
      </c>
      <c r="B880" s="70" t="s">
        <v>1781</v>
      </c>
      <c r="C880" s="70">
        <v>3</v>
      </c>
      <c r="D880" s="70">
        <v>875</v>
      </c>
      <c r="E880" s="70">
        <v>100</v>
      </c>
      <c r="F880" s="70">
        <v>100</v>
      </c>
      <c r="G880" s="70">
        <v>0</v>
      </c>
      <c r="H880" s="70">
        <v>100</v>
      </c>
      <c r="I880" s="70">
        <v>0</v>
      </c>
      <c r="J880" s="70">
        <v>300</v>
      </c>
      <c r="K880" s="70">
        <v>100</v>
      </c>
      <c r="L880" s="70">
        <v>0</v>
      </c>
      <c r="M880" t="str">
        <f t="shared" si="13"/>
        <v>מפרק ומרכיב גרוטאות</v>
      </c>
      <c r="N880" s="70" t="s">
        <v>100</v>
      </c>
      <c r="R880" s="70" t="s">
        <v>465</v>
      </c>
    </row>
    <row r="881" spans="1:18" x14ac:dyDescent="0.25">
      <c r="A881" s="70">
        <v>2651</v>
      </c>
      <c r="B881" s="70" t="s">
        <v>650</v>
      </c>
      <c r="C881" s="70">
        <v>1</v>
      </c>
      <c r="D881" s="70">
        <v>876</v>
      </c>
      <c r="E881" s="70">
        <v>0</v>
      </c>
      <c r="F881" s="70">
        <v>0</v>
      </c>
      <c r="G881" s="70">
        <v>0</v>
      </c>
      <c r="H881" s="70">
        <v>0</v>
      </c>
      <c r="I881" s="70">
        <v>0</v>
      </c>
      <c r="J881" s="70">
        <v>300</v>
      </c>
      <c r="K881" s="70">
        <v>0</v>
      </c>
      <c r="L881" s="70">
        <v>0</v>
      </c>
      <c r="M881" t="str">
        <f t="shared" si="13"/>
        <v>מפתח אלגוריטמים ותוכנה</v>
      </c>
      <c r="N881" s="70" t="s">
        <v>100</v>
      </c>
      <c r="R881" s="70" t="s">
        <v>1062</v>
      </c>
    </row>
    <row r="882" spans="1:18" x14ac:dyDescent="0.25">
      <c r="A882" s="70" t="s">
        <v>2160</v>
      </c>
      <c r="B882" s="70" t="s">
        <v>2161</v>
      </c>
      <c r="C882" s="70">
        <v>1</v>
      </c>
      <c r="D882" s="70">
        <v>877</v>
      </c>
      <c r="E882" s="70">
        <v>0</v>
      </c>
      <c r="F882" s="70">
        <v>0</v>
      </c>
      <c r="G882" s="70">
        <v>0</v>
      </c>
      <c r="H882" s="70">
        <v>0</v>
      </c>
      <c r="I882" s="70">
        <v>0</v>
      </c>
      <c r="J882" s="70">
        <v>300</v>
      </c>
      <c r="K882" s="70">
        <v>0</v>
      </c>
      <c r="L882" s="70">
        <v>0</v>
      </c>
      <c r="M882" t="str">
        <f t="shared" si="13"/>
        <v>מפתח/מפתחת תוכניות חינוכיות</v>
      </c>
      <c r="N882" s="70" t="s">
        <v>100</v>
      </c>
      <c r="R882" s="70" t="s">
        <v>192</v>
      </c>
    </row>
    <row r="883" spans="1:18" x14ac:dyDescent="0.25">
      <c r="A883" s="70">
        <v>1004</v>
      </c>
      <c r="B883" s="70" t="s">
        <v>116</v>
      </c>
      <c r="C883" s="70">
        <v>1</v>
      </c>
      <c r="D883" s="70">
        <v>878</v>
      </c>
      <c r="E883" s="70">
        <v>0</v>
      </c>
      <c r="F883" s="70">
        <v>0</v>
      </c>
      <c r="G883" s="70">
        <v>0</v>
      </c>
      <c r="H883" s="70">
        <v>0</v>
      </c>
      <c r="I883" s="70">
        <v>0</v>
      </c>
      <c r="J883" s="70">
        <v>300</v>
      </c>
      <c r="K883" s="70">
        <v>0</v>
      </c>
      <c r="L883" s="70">
        <v>0</v>
      </c>
      <c r="M883" t="str">
        <f t="shared" si="13"/>
        <v>מפתח/מפתחת תוכניות לימוד</v>
      </c>
      <c r="N883" s="70" t="s">
        <v>100</v>
      </c>
      <c r="R883" s="70" t="s">
        <v>940</v>
      </c>
    </row>
    <row r="884" spans="1:18" x14ac:dyDescent="0.25">
      <c r="A884" s="70" t="s">
        <v>1202</v>
      </c>
      <c r="B884" s="70" t="s">
        <v>1203</v>
      </c>
      <c r="C884" s="70">
        <v>3</v>
      </c>
      <c r="D884" s="70">
        <v>879</v>
      </c>
      <c r="E884" s="70">
        <v>0</v>
      </c>
      <c r="F884" s="70">
        <v>0</v>
      </c>
      <c r="G884" s="70">
        <v>0</v>
      </c>
      <c r="H884" s="70">
        <v>0</v>
      </c>
      <c r="I884" s="70">
        <v>0</v>
      </c>
      <c r="J884" s="70">
        <v>300</v>
      </c>
      <c r="K884" s="70">
        <v>0</v>
      </c>
      <c r="L884" s="70">
        <v>0</v>
      </c>
      <c r="M884" t="str">
        <f t="shared" si="13"/>
        <v>מפתח/מפתחת תמונות (במכונה)</v>
      </c>
      <c r="N884" s="70" t="s">
        <v>100</v>
      </c>
      <c r="R884" s="70" t="s">
        <v>516</v>
      </c>
    </row>
    <row r="885" spans="1:18" x14ac:dyDescent="0.25">
      <c r="A885" s="70" t="s">
        <v>1520</v>
      </c>
      <c r="B885" s="70" t="s">
        <v>1521</v>
      </c>
      <c r="C885" s="70">
        <v>7</v>
      </c>
      <c r="D885" s="70">
        <v>880</v>
      </c>
      <c r="E885" s="70">
        <v>300</v>
      </c>
      <c r="F885" s="70">
        <v>300</v>
      </c>
      <c r="G885" s="70">
        <v>0</v>
      </c>
      <c r="H885" s="70">
        <v>100</v>
      </c>
      <c r="I885" s="70">
        <v>100</v>
      </c>
      <c r="J885" s="70">
        <v>300</v>
      </c>
      <c r="K885" s="70">
        <v>50</v>
      </c>
      <c r="L885" s="70">
        <v>0</v>
      </c>
      <c r="M885" t="str">
        <f t="shared" si="13"/>
        <v>מציל מקצועי</v>
      </c>
      <c r="N885" s="70" t="s">
        <v>100</v>
      </c>
      <c r="R885" s="70" t="s">
        <v>2159</v>
      </c>
    </row>
    <row r="886" spans="1:18" x14ac:dyDescent="0.25">
      <c r="A886" s="70" t="s">
        <v>874</v>
      </c>
      <c r="B886" s="70" t="s">
        <v>875</v>
      </c>
      <c r="C886" s="70">
        <v>7</v>
      </c>
      <c r="D886" s="70">
        <v>881</v>
      </c>
      <c r="E886" s="70">
        <v>300</v>
      </c>
      <c r="F886" s="70">
        <v>300</v>
      </c>
      <c r="G886" s="70">
        <v>300</v>
      </c>
      <c r="H886" s="70">
        <v>300</v>
      </c>
      <c r="I886" s="70">
        <v>300</v>
      </c>
      <c r="J886" s="70">
        <v>300</v>
      </c>
      <c r="K886" s="70">
        <v>300</v>
      </c>
      <c r="L886" s="70">
        <v>0</v>
      </c>
      <c r="M886" t="str">
        <f t="shared" si="13"/>
        <v>מצנחי רחיפה</v>
      </c>
      <c r="N886" s="70" t="s">
        <v>100</v>
      </c>
      <c r="R886" s="70" t="s">
        <v>661</v>
      </c>
    </row>
    <row r="887" spans="1:18" x14ac:dyDescent="0.25">
      <c r="A887" s="70" t="s">
        <v>1444</v>
      </c>
      <c r="B887" s="70" t="s">
        <v>1445</v>
      </c>
      <c r="C887" s="70">
        <v>2</v>
      </c>
      <c r="D887" s="70">
        <v>882</v>
      </c>
      <c r="E887" s="70">
        <v>50</v>
      </c>
      <c r="F887" s="70">
        <v>50</v>
      </c>
      <c r="G887" s="70">
        <v>0</v>
      </c>
      <c r="H887" s="70">
        <v>0</v>
      </c>
      <c r="I887" s="70">
        <v>0</v>
      </c>
      <c r="J887" s="70">
        <v>300</v>
      </c>
      <c r="K887" s="70">
        <v>50</v>
      </c>
      <c r="L887" s="70">
        <v>0</v>
      </c>
      <c r="M887" t="str">
        <f t="shared" si="13"/>
        <v>מקליט/מקליטה קול בטלויזיה</v>
      </c>
      <c r="N887" s="70" t="s">
        <v>100</v>
      </c>
      <c r="R887" s="70" t="s">
        <v>662</v>
      </c>
    </row>
    <row r="888" spans="1:18" x14ac:dyDescent="0.25">
      <c r="A888" s="70" t="s">
        <v>932</v>
      </c>
      <c r="B888" s="70" t="s">
        <v>933</v>
      </c>
      <c r="C888" s="70">
        <v>3</v>
      </c>
      <c r="D888" s="70">
        <v>883</v>
      </c>
      <c r="E888" s="70">
        <v>50</v>
      </c>
      <c r="F888" s="70">
        <v>50</v>
      </c>
      <c r="G888" s="70">
        <v>0</v>
      </c>
      <c r="H888" s="70">
        <v>0</v>
      </c>
      <c r="I888" s="70">
        <v>0</v>
      </c>
      <c r="J888" s="70">
        <v>300</v>
      </c>
      <c r="K888" s="70">
        <v>50</v>
      </c>
      <c r="L888" s="70">
        <v>0</v>
      </c>
      <c r="M888" t="str">
        <f t="shared" si="13"/>
        <v>מקרין בקולנוע</v>
      </c>
      <c r="N888" s="70" t="s">
        <v>100</v>
      </c>
      <c r="R888" s="70" t="s">
        <v>622</v>
      </c>
    </row>
    <row r="889" spans="1:18" x14ac:dyDescent="0.25">
      <c r="A889" s="70">
        <v>2435</v>
      </c>
      <c r="B889" s="70" t="s">
        <v>443</v>
      </c>
      <c r="C889" s="70">
        <v>3</v>
      </c>
      <c r="D889" s="70">
        <v>884</v>
      </c>
      <c r="E889" s="70">
        <v>100</v>
      </c>
      <c r="F889" s="70">
        <v>100</v>
      </c>
      <c r="G889" s="70">
        <v>0</v>
      </c>
      <c r="H889" s="70">
        <v>0</v>
      </c>
      <c r="I889" s="70">
        <v>0</v>
      </c>
      <c r="J889" s="70">
        <v>300</v>
      </c>
      <c r="K889" s="70">
        <v>0</v>
      </c>
      <c r="L889" s="70">
        <v>0</v>
      </c>
      <c r="M889" t="str">
        <f t="shared" si="13"/>
        <v>מרבע תפילין</v>
      </c>
      <c r="N889" s="70" t="s">
        <v>100</v>
      </c>
      <c r="R889" s="70" t="s">
        <v>1855</v>
      </c>
    </row>
    <row r="890" spans="1:18" x14ac:dyDescent="0.25">
      <c r="A890" s="70" t="s">
        <v>1376</v>
      </c>
      <c r="B890" s="70" t="s">
        <v>1377</v>
      </c>
      <c r="C890" s="70">
        <v>3</v>
      </c>
      <c r="D890" s="70">
        <v>885</v>
      </c>
      <c r="E890" s="70">
        <v>100</v>
      </c>
      <c r="F890" s="70">
        <v>100</v>
      </c>
      <c r="G890" s="70">
        <v>0</v>
      </c>
      <c r="H890" s="70">
        <v>100</v>
      </c>
      <c r="I890" s="70">
        <v>0</v>
      </c>
      <c r="J890" s="70">
        <v>300</v>
      </c>
      <c r="K890" s="70">
        <v>100</v>
      </c>
      <c r="L890" s="70">
        <v>0</v>
      </c>
      <c r="M890" t="str">
        <f t="shared" si="13"/>
        <v>מרזבן</v>
      </c>
      <c r="N890" s="70" t="s">
        <v>100</v>
      </c>
      <c r="R890" s="70" t="s">
        <v>367</v>
      </c>
    </row>
    <row r="891" spans="1:18" x14ac:dyDescent="0.25">
      <c r="A891" s="70" t="s">
        <v>1945</v>
      </c>
      <c r="B891" s="70" t="s">
        <v>1946</v>
      </c>
      <c r="C891" s="70">
        <v>3</v>
      </c>
      <c r="D891" s="70">
        <v>886</v>
      </c>
      <c r="E891" s="70">
        <v>100</v>
      </c>
      <c r="F891" s="70">
        <v>100</v>
      </c>
      <c r="G891" s="70">
        <v>0</v>
      </c>
      <c r="H891" s="70">
        <v>100</v>
      </c>
      <c r="I891" s="70">
        <v>0</v>
      </c>
      <c r="J891" s="70">
        <v>300</v>
      </c>
      <c r="K891" s="70">
        <v>100</v>
      </c>
      <c r="L891" s="70">
        <v>0</v>
      </c>
      <c r="M891" t="str">
        <f t="shared" si="13"/>
        <v>מריטת עופות במכונות</v>
      </c>
      <c r="N891" s="70" t="s">
        <v>100</v>
      </c>
      <c r="R891" s="70" t="s">
        <v>301</v>
      </c>
    </row>
    <row r="892" spans="1:18" x14ac:dyDescent="0.25">
      <c r="A892" s="70" t="s">
        <v>981</v>
      </c>
      <c r="B892" s="70" t="s">
        <v>982</v>
      </c>
      <c r="C892" s="70">
        <v>3</v>
      </c>
      <c r="D892" s="70">
        <v>887</v>
      </c>
      <c r="E892" s="70">
        <v>0</v>
      </c>
      <c r="F892" s="70">
        <v>0</v>
      </c>
      <c r="G892" s="70">
        <v>0</v>
      </c>
      <c r="H892" s="70">
        <v>0</v>
      </c>
      <c r="I892" s="70">
        <v>0</v>
      </c>
      <c r="J892" s="70">
        <v>300</v>
      </c>
      <c r="K892" s="70">
        <v>0</v>
      </c>
      <c r="L892" s="70">
        <v>0</v>
      </c>
      <c r="M892" t="str">
        <f t="shared" si="13"/>
        <v>מרכזן/מרכזנית</v>
      </c>
      <c r="N892" s="70" t="s">
        <v>100</v>
      </c>
      <c r="R892" s="70" t="s">
        <v>619</v>
      </c>
    </row>
    <row r="893" spans="1:18" x14ac:dyDescent="0.25">
      <c r="A893" s="70" t="s">
        <v>1560</v>
      </c>
      <c r="B893" s="70" t="s">
        <v>1561</v>
      </c>
      <c r="C893" s="70">
        <v>2</v>
      </c>
      <c r="D893" s="70">
        <v>888</v>
      </c>
      <c r="E893" s="70">
        <v>50</v>
      </c>
      <c r="F893" s="70">
        <v>50</v>
      </c>
      <c r="G893" s="70">
        <v>0</v>
      </c>
      <c r="H893" s="70">
        <v>0</v>
      </c>
      <c r="I893" s="70">
        <v>0</v>
      </c>
      <c r="J893" s="70">
        <v>300</v>
      </c>
      <c r="K893" s="70">
        <v>50</v>
      </c>
      <c r="L893" s="70">
        <v>0</v>
      </c>
      <c r="M893" t="str">
        <f t="shared" si="13"/>
        <v>מרכיב במפעל לאלקטרוניקה</v>
      </c>
      <c r="N893" s="70" t="s">
        <v>100</v>
      </c>
      <c r="R893" s="70" t="s">
        <v>562</v>
      </c>
    </row>
    <row r="894" spans="1:18" x14ac:dyDescent="0.25">
      <c r="A894" s="70">
        <v>1015</v>
      </c>
      <c r="B894" s="70" t="s">
        <v>125</v>
      </c>
      <c r="C894" s="70">
        <v>3</v>
      </c>
      <c r="D894" s="70">
        <v>889</v>
      </c>
      <c r="E894" s="70">
        <v>100</v>
      </c>
      <c r="F894" s="70">
        <v>100</v>
      </c>
      <c r="G894" s="70">
        <v>0</v>
      </c>
      <c r="H894" s="70">
        <v>100</v>
      </c>
      <c r="I894" s="70">
        <v>0</v>
      </c>
      <c r="J894" s="70">
        <v>300</v>
      </c>
      <c r="K894" s="70">
        <v>100</v>
      </c>
      <c r="L894" s="70">
        <v>0</v>
      </c>
      <c r="M894" t="str">
        <f t="shared" si="13"/>
        <v>מרכיב דלתות פלדה ועץ</v>
      </c>
      <c r="N894" s="70" t="s">
        <v>100</v>
      </c>
      <c r="R894" s="70" t="s">
        <v>2183</v>
      </c>
    </row>
    <row r="895" spans="1:18" x14ac:dyDescent="0.25">
      <c r="A895" s="70">
        <v>1024</v>
      </c>
      <c r="B895" s="70" t="s">
        <v>134</v>
      </c>
      <c r="C895" s="70">
        <v>3</v>
      </c>
      <c r="D895" s="70">
        <v>890</v>
      </c>
      <c r="E895" s="70">
        <v>100</v>
      </c>
      <c r="F895" s="70">
        <v>100</v>
      </c>
      <c r="G895" s="70">
        <v>0</v>
      </c>
      <c r="H895" s="70">
        <v>100</v>
      </c>
      <c r="I895" s="70">
        <v>0</v>
      </c>
      <c r="J895" s="70">
        <v>300</v>
      </c>
      <c r="K895" s="70">
        <v>100</v>
      </c>
      <c r="L895" s="70">
        <v>0</v>
      </c>
      <c r="M895" t="str">
        <f t="shared" si="13"/>
        <v>מרכיב ומייצר בזנטים</v>
      </c>
      <c r="N895" s="70" t="s">
        <v>100</v>
      </c>
      <c r="R895" s="70" t="s">
        <v>1926</v>
      </c>
    </row>
    <row r="896" spans="1:18" x14ac:dyDescent="0.25">
      <c r="A896" s="70">
        <v>2531</v>
      </c>
      <c r="B896" s="70" t="s">
        <v>535</v>
      </c>
      <c r="C896" s="70">
        <v>3</v>
      </c>
      <c r="D896" s="70">
        <v>891</v>
      </c>
      <c r="E896" s="70">
        <v>50</v>
      </c>
      <c r="F896" s="70">
        <v>50</v>
      </c>
      <c r="G896" s="70">
        <v>0</v>
      </c>
      <c r="H896" s="70">
        <v>0</v>
      </c>
      <c r="I896" s="70">
        <v>0</v>
      </c>
      <c r="J896" s="70">
        <v>300</v>
      </c>
      <c r="K896" s="70">
        <v>50</v>
      </c>
      <c r="L896" s="70">
        <v>0</v>
      </c>
      <c r="M896" t="str">
        <f t="shared" si="13"/>
        <v>מרכיב חממות</v>
      </c>
      <c r="N896" s="70" t="s">
        <v>100</v>
      </c>
      <c r="R896" s="70" t="s">
        <v>552</v>
      </c>
    </row>
    <row r="897" spans="1:18" x14ac:dyDescent="0.25">
      <c r="A897" s="70">
        <v>1320</v>
      </c>
      <c r="B897" s="70" t="s">
        <v>299</v>
      </c>
      <c r="C897" s="70">
        <v>3</v>
      </c>
      <c r="D897" s="70">
        <v>892</v>
      </c>
      <c r="E897" s="70">
        <v>100</v>
      </c>
      <c r="F897" s="70">
        <v>100</v>
      </c>
      <c r="G897" s="70">
        <v>0</v>
      </c>
      <c r="H897" s="70">
        <v>100</v>
      </c>
      <c r="I897" s="70">
        <v>0</v>
      </c>
      <c r="J897" s="70">
        <v>300</v>
      </c>
      <c r="K897" s="70">
        <v>100</v>
      </c>
      <c r="L897" s="70">
        <v>0</v>
      </c>
      <c r="M897" t="str">
        <f t="shared" si="13"/>
        <v>מרכיב כספות</v>
      </c>
      <c r="N897" s="70" t="s">
        <v>100</v>
      </c>
      <c r="R897" s="70" t="s">
        <v>351</v>
      </c>
    </row>
    <row r="898" spans="1:18" x14ac:dyDescent="0.25">
      <c r="A898" s="70">
        <v>2642</v>
      </c>
      <c r="B898" s="70" t="s">
        <v>641</v>
      </c>
      <c r="C898" s="70">
        <v>3</v>
      </c>
      <c r="D898" s="70">
        <v>893</v>
      </c>
      <c r="E898" s="70">
        <v>100</v>
      </c>
      <c r="F898" s="70">
        <v>100</v>
      </c>
      <c r="G898" s="70">
        <v>0</v>
      </c>
      <c r="H898" s="70">
        <v>100</v>
      </c>
      <c r="I898" s="70">
        <v>0</v>
      </c>
      <c r="J898" s="70">
        <v>300</v>
      </c>
      <c r="K898" s="70">
        <v>100</v>
      </c>
      <c r="L898" s="70">
        <v>0</v>
      </c>
      <c r="M898" t="str">
        <f t="shared" si="13"/>
        <v>מרכיב מזגנים/ טכנאי מיזוג וקרור</v>
      </c>
      <c r="N898" s="70" t="s">
        <v>100</v>
      </c>
      <c r="R898" s="70" t="s">
        <v>168</v>
      </c>
    </row>
    <row r="899" spans="1:18" x14ac:dyDescent="0.25">
      <c r="A899" s="70">
        <v>2708</v>
      </c>
      <c r="B899" s="70" t="s">
        <v>2315</v>
      </c>
      <c r="C899" s="70">
        <v>3</v>
      </c>
      <c r="D899" s="70">
        <v>894</v>
      </c>
      <c r="E899" s="70">
        <v>100</v>
      </c>
      <c r="F899" s="70">
        <v>100</v>
      </c>
      <c r="G899" s="70">
        <v>0</v>
      </c>
      <c r="H899" s="70">
        <v>100</v>
      </c>
      <c r="I899" s="70">
        <v>0</v>
      </c>
      <c r="J899" s="70">
        <v>300</v>
      </c>
      <c r="K899" s="70">
        <v>100</v>
      </c>
      <c r="L899" s="70">
        <v>0</v>
      </c>
      <c r="M899" t="str">
        <f t="shared" si="13"/>
        <v>מרכיב מנועים</v>
      </c>
      <c r="N899" s="70" t="s">
        <v>100</v>
      </c>
      <c r="R899" s="70" t="s">
        <v>847</v>
      </c>
    </row>
    <row r="900" spans="1:18" x14ac:dyDescent="0.25">
      <c r="A900" s="70">
        <v>2762</v>
      </c>
      <c r="B900" s="70" t="s">
        <v>2365</v>
      </c>
      <c r="C900" s="70">
        <v>3</v>
      </c>
      <c r="D900" s="70">
        <v>895</v>
      </c>
      <c r="E900" s="70">
        <v>50</v>
      </c>
      <c r="F900" s="70">
        <v>50</v>
      </c>
      <c r="G900" s="70">
        <v>0</v>
      </c>
      <c r="H900" s="70">
        <v>0</v>
      </c>
      <c r="I900" s="70">
        <v>0</v>
      </c>
      <c r="J900" s="70">
        <v>300</v>
      </c>
      <c r="K900" s="70">
        <v>0</v>
      </c>
      <c r="L900" s="70">
        <v>0</v>
      </c>
      <c r="M900" t="str">
        <f t="shared" si="13"/>
        <v>מרכיב מערכות וידאו</v>
      </c>
      <c r="N900" s="70" t="s">
        <v>100</v>
      </c>
      <c r="R900" s="70" t="s">
        <v>671</v>
      </c>
    </row>
    <row r="901" spans="1:18" x14ac:dyDescent="0.25">
      <c r="A901" s="70">
        <v>2709</v>
      </c>
      <c r="B901" s="70" t="s">
        <v>2316</v>
      </c>
      <c r="C901" s="70">
        <v>3</v>
      </c>
      <c r="D901" s="70">
        <v>896</v>
      </c>
      <c r="E901" s="70">
        <v>100</v>
      </c>
      <c r="F901" s="70">
        <v>100</v>
      </c>
      <c r="G901" s="70">
        <v>0</v>
      </c>
      <c r="H901" s="70">
        <v>100</v>
      </c>
      <c r="I901" s="70">
        <v>0</v>
      </c>
      <c r="J901" s="70">
        <v>300</v>
      </c>
      <c r="K901" s="70">
        <v>100</v>
      </c>
      <c r="L901" s="70">
        <v>0</v>
      </c>
      <c r="M901" t="str">
        <f t="shared" si="13"/>
        <v>מרכיב צנרת</v>
      </c>
      <c r="N901" s="70" t="s">
        <v>100</v>
      </c>
      <c r="R901" s="70" t="s">
        <v>643</v>
      </c>
    </row>
    <row r="902" spans="1:18" x14ac:dyDescent="0.25">
      <c r="A902" s="70">
        <v>1660</v>
      </c>
      <c r="B902" s="70" t="s">
        <v>338</v>
      </c>
      <c r="C902" s="70">
        <v>3</v>
      </c>
      <c r="D902" s="70">
        <v>897</v>
      </c>
      <c r="E902" s="70">
        <v>100</v>
      </c>
      <c r="F902" s="70">
        <v>100</v>
      </c>
      <c r="G902" s="70">
        <v>0</v>
      </c>
      <c r="H902" s="70">
        <v>100</v>
      </c>
      <c r="I902" s="70">
        <v>0</v>
      </c>
      <c r="J902" s="70">
        <v>300</v>
      </c>
      <c r="K902" s="70">
        <v>100</v>
      </c>
      <c r="L902" s="70">
        <v>0</v>
      </c>
      <c r="M902" t="str">
        <f t="shared" si="13"/>
        <v>מרכיב ריצפות פרקט</v>
      </c>
      <c r="N902" s="70" t="s">
        <v>100</v>
      </c>
      <c r="R902" s="70" t="s">
        <v>128</v>
      </c>
    </row>
    <row r="903" spans="1:18" x14ac:dyDescent="0.25">
      <c r="A903" s="70" t="s">
        <v>955</v>
      </c>
      <c r="B903" s="70" t="s">
        <v>956</v>
      </c>
      <c r="C903" s="70">
        <v>3</v>
      </c>
      <c r="D903" s="70">
        <v>898</v>
      </c>
      <c r="E903" s="70">
        <v>150</v>
      </c>
      <c r="F903" s="70">
        <v>150</v>
      </c>
      <c r="G903" s="70">
        <v>1</v>
      </c>
      <c r="H903" s="70">
        <v>200</v>
      </c>
      <c r="I903" s="70">
        <v>100</v>
      </c>
      <c r="J903" s="70">
        <v>300</v>
      </c>
      <c r="K903" s="70">
        <v>150</v>
      </c>
      <c r="L903" s="70">
        <v>0</v>
      </c>
      <c r="M903" t="str">
        <f t="shared" ref="M903:M966" si="14">TRIM(B903)</f>
        <v>מרכיב תריסים ואנטנות</v>
      </c>
      <c r="N903" s="70" t="s">
        <v>100</v>
      </c>
      <c r="R903" s="70" t="s">
        <v>242</v>
      </c>
    </row>
    <row r="904" spans="1:18" x14ac:dyDescent="0.25">
      <c r="A904" s="70" t="s">
        <v>2283</v>
      </c>
      <c r="B904" s="70" t="s">
        <v>2284</v>
      </c>
      <c r="C904" s="70">
        <v>3</v>
      </c>
      <c r="D904" s="70">
        <v>899</v>
      </c>
      <c r="E904" s="70">
        <v>100</v>
      </c>
      <c r="F904" s="70">
        <v>100</v>
      </c>
      <c r="G904" s="70">
        <v>0</v>
      </c>
      <c r="H904" s="70">
        <v>100</v>
      </c>
      <c r="I904" s="70">
        <v>0</v>
      </c>
      <c r="J904" s="70">
        <v>300</v>
      </c>
      <c r="K904" s="70">
        <v>100</v>
      </c>
      <c r="L904" s="70">
        <v>0</v>
      </c>
      <c r="M904" t="str">
        <f t="shared" si="14"/>
        <v>מרכיב/ה רהיטים</v>
      </c>
      <c r="N904" s="70" t="s">
        <v>100</v>
      </c>
      <c r="R904" s="70" t="s">
        <v>506</v>
      </c>
    </row>
    <row r="905" spans="1:18" x14ac:dyDescent="0.25">
      <c r="A905" s="70" t="s">
        <v>2132</v>
      </c>
      <c r="B905" s="70" t="s">
        <v>2133</v>
      </c>
      <c r="C905" s="70">
        <v>3</v>
      </c>
      <c r="D905" s="70">
        <v>900</v>
      </c>
      <c r="E905" s="70">
        <v>50</v>
      </c>
      <c r="F905" s="70">
        <v>50</v>
      </c>
      <c r="G905" s="70">
        <v>0</v>
      </c>
      <c r="H905" s="70">
        <v>100</v>
      </c>
      <c r="I905" s="70">
        <v>0</v>
      </c>
      <c r="J905" s="70">
        <v>300</v>
      </c>
      <c r="K905" s="70">
        <v>50</v>
      </c>
      <c r="L905" s="70">
        <v>0</v>
      </c>
      <c r="M905" t="str">
        <f t="shared" si="14"/>
        <v>מרכיב/מרכיבה בריכות שחיה</v>
      </c>
      <c r="N905" s="70" t="s">
        <v>100</v>
      </c>
      <c r="R905" s="70" t="s">
        <v>148</v>
      </c>
    </row>
    <row r="906" spans="1:18" x14ac:dyDescent="0.25">
      <c r="A906" s="70" t="s">
        <v>1380</v>
      </c>
      <c r="B906" s="70" t="s">
        <v>1381</v>
      </c>
      <c r="C906" s="70">
        <v>3</v>
      </c>
      <c r="D906" s="70">
        <v>901</v>
      </c>
      <c r="E906" s="70">
        <v>150</v>
      </c>
      <c r="F906" s="70">
        <v>150</v>
      </c>
      <c r="G906" s="70">
        <v>1</v>
      </c>
      <c r="H906" s="70">
        <v>200</v>
      </c>
      <c r="I906" s="70">
        <v>100</v>
      </c>
      <c r="J906" s="70">
        <v>300</v>
      </c>
      <c r="K906" s="70">
        <v>150</v>
      </c>
      <c r="L906" s="70">
        <v>0</v>
      </c>
      <c r="M906" t="str">
        <f t="shared" si="14"/>
        <v>מרכיב/מרכיבה גגות</v>
      </c>
      <c r="N906" s="70" t="s">
        <v>100</v>
      </c>
      <c r="R906" s="70" t="s">
        <v>157</v>
      </c>
    </row>
    <row r="907" spans="1:18" x14ac:dyDescent="0.25">
      <c r="A907" s="70" t="s">
        <v>2188</v>
      </c>
      <c r="B907" s="70" t="s">
        <v>2189</v>
      </c>
      <c r="C907" s="70">
        <v>2</v>
      </c>
      <c r="D907" s="70">
        <v>902</v>
      </c>
      <c r="E907" s="70">
        <v>50</v>
      </c>
      <c r="F907" s="70">
        <v>50</v>
      </c>
      <c r="G907" s="70">
        <v>0</v>
      </c>
      <c r="H907" s="70">
        <v>100</v>
      </c>
      <c r="I907" s="70">
        <v>0</v>
      </c>
      <c r="J907" s="70">
        <v>300</v>
      </c>
      <c r="K907" s="70">
        <v>50</v>
      </c>
      <c r="L907" s="70">
        <v>0</v>
      </c>
      <c r="M907" t="str">
        <f t="shared" si="14"/>
        <v>מרכיב/מרכיבה לוחות חשמל</v>
      </c>
      <c r="N907" s="70" t="s">
        <v>100</v>
      </c>
      <c r="R907" s="70" t="s">
        <v>223</v>
      </c>
    </row>
    <row r="908" spans="1:18" x14ac:dyDescent="0.25">
      <c r="A908" s="70" t="s">
        <v>864</v>
      </c>
      <c r="B908" s="70" t="s">
        <v>865</v>
      </c>
      <c r="C908" s="70">
        <v>3</v>
      </c>
      <c r="D908" s="70">
        <v>903</v>
      </c>
      <c r="E908" s="70">
        <v>100</v>
      </c>
      <c r="F908" s="70">
        <v>100</v>
      </c>
      <c r="G908" s="70">
        <v>0</v>
      </c>
      <c r="H908" s="70">
        <v>100</v>
      </c>
      <c r="I908" s="70">
        <v>0</v>
      </c>
      <c r="J908" s="70">
        <v>300</v>
      </c>
      <c r="K908" s="70">
        <v>100</v>
      </c>
      <c r="L908" s="70">
        <v>0</v>
      </c>
      <c r="M908" t="str">
        <f t="shared" si="14"/>
        <v>מרכיב/מרכיבה מאוררים/ונטה</v>
      </c>
      <c r="N908" s="70" t="s">
        <v>100</v>
      </c>
      <c r="R908" s="70" t="s">
        <v>581</v>
      </c>
    </row>
    <row r="909" spans="1:18" x14ac:dyDescent="0.25">
      <c r="A909" s="70" t="s">
        <v>772</v>
      </c>
      <c r="B909" s="70" t="s">
        <v>773</v>
      </c>
      <c r="C909" s="70">
        <v>3</v>
      </c>
      <c r="D909" s="70">
        <v>904</v>
      </c>
      <c r="E909" s="70">
        <v>100</v>
      </c>
      <c r="F909" s="70">
        <v>100</v>
      </c>
      <c r="G909" s="70">
        <v>0</v>
      </c>
      <c r="H909" s="70">
        <v>100</v>
      </c>
      <c r="I909" s="70">
        <v>0</v>
      </c>
      <c r="J909" s="70">
        <v>300</v>
      </c>
      <c r="K909" s="70">
        <v>100</v>
      </c>
      <c r="L909" s="70">
        <v>0</v>
      </c>
      <c r="M909" t="str">
        <f t="shared" si="14"/>
        <v>מרכיב/מרכיבה מבנים</v>
      </c>
      <c r="N909" s="70" t="s">
        <v>100</v>
      </c>
      <c r="R909" s="70" t="s">
        <v>1191</v>
      </c>
    </row>
    <row r="910" spans="1:18" x14ac:dyDescent="0.25">
      <c r="A910" s="70" t="s">
        <v>2218</v>
      </c>
      <c r="B910" s="70" t="s">
        <v>2219</v>
      </c>
      <c r="C910" s="70">
        <v>3</v>
      </c>
      <c r="D910" s="70">
        <v>905</v>
      </c>
      <c r="E910" s="70">
        <v>100</v>
      </c>
      <c r="F910" s="70">
        <v>100</v>
      </c>
      <c r="G910" s="70">
        <v>0</v>
      </c>
      <c r="H910" s="70">
        <v>100</v>
      </c>
      <c r="I910" s="70">
        <v>0</v>
      </c>
      <c r="J910" s="70">
        <v>300</v>
      </c>
      <c r="K910" s="70">
        <v>50</v>
      </c>
      <c r="L910" s="70">
        <v>0</v>
      </c>
      <c r="M910" t="str">
        <f t="shared" si="14"/>
        <v>מרכיב/מרכיבה מחיצות עץ</v>
      </c>
      <c r="N910" s="70" t="s">
        <v>100</v>
      </c>
      <c r="R910" s="70" t="s">
        <v>215</v>
      </c>
    </row>
    <row r="911" spans="1:18" x14ac:dyDescent="0.25">
      <c r="A911" s="70" t="s">
        <v>1832</v>
      </c>
      <c r="B911" s="70" t="s">
        <v>1833</v>
      </c>
      <c r="C911" s="70">
        <v>3</v>
      </c>
      <c r="D911" s="70">
        <v>906</v>
      </c>
      <c r="E911" s="70">
        <v>150</v>
      </c>
      <c r="F911" s="70">
        <v>150</v>
      </c>
      <c r="G911" s="70">
        <v>2</v>
      </c>
      <c r="H911" s="70">
        <v>200</v>
      </c>
      <c r="I911" s="70">
        <v>200</v>
      </c>
      <c r="J911" s="70">
        <v>300</v>
      </c>
      <c r="K911" s="70">
        <v>150</v>
      </c>
      <c r="L911" s="70">
        <v>0</v>
      </c>
      <c r="M911" t="str">
        <f t="shared" si="14"/>
        <v>מרכיב/מרכיבה קירות זכוכית לבנין</v>
      </c>
      <c r="N911" s="70" t="s">
        <v>100</v>
      </c>
      <c r="R911" s="70" t="s">
        <v>1873</v>
      </c>
    </row>
    <row r="912" spans="1:18" x14ac:dyDescent="0.25">
      <c r="A912" s="70" t="s">
        <v>1254</v>
      </c>
      <c r="B912" s="70" t="s">
        <v>1255</v>
      </c>
      <c r="C912" s="70">
        <v>3</v>
      </c>
      <c r="D912" s="70">
        <v>907</v>
      </c>
      <c r="E912" s="70">
        <v>100</v>
      </c>
      <c r="F912" s="70">
        <v>100</v>
      </c>
      <c r="G912" s="70">
        <v>0</v>
      </c>
      <c r="H912" s="70">
        <v>100</v>
      </c>
      <c r="I912" s="70">
        <v>0</v>
      </c>
      <c r="J912" s="70">
        <v>300</v>
      </c>
      <c r="K912" s="70">
        <v>100</v>
      </c>
      <c r="L912" s="70">
        <v>0</v>
      </c>
      <c r="M912" t="str">
        <f t="shared" si="14"/>
        <v>מרכיב/מרכיבה ריצפות אפוקסי עב. חוץ</v>
      </c>
      <c r="N912" s="70" t="s">
        <v>100</v>
      </c>
      <c r="R912" s="70" t="s">
        <v>648</v>
      </c>
    </row>
    <row r="913" spans="1:18" x14ac:dyDescent="0.25">
      <c r="A913" s="70" t="s">
        <v>786</v>
      </c>
      <c r="B913" s="70" t="s">
        <v>787</v>
      </c>
      <c r="C913" s="70">
        <v>3</v>
      </c>
      <c r="D913" s="70">
        <v>908</v>
      </c>
      <c r="E913" s="70">
        <v>100</v>
      </c>
      <c r="F913" s="70">
        <v>100</v>
      </c>
      <c r="G913" s="70">
        <v>0</v>
      </c>
      <c r="H913" s="70">
        <v>100</v>
      </c>
      <c r="I913" s="70">
        <v>0</v>
      </c>
      <c r="J913" s="70">
        <v>300</v>
      </c>
      <c r="K913" s="70">
        <v>100</v>
      </c>
      <c r="L913" s="70">
        <v>0</v>
      </c>
      <c r="M913" t="str">
        <f t="shared" si="14"/>
        <v>מרכיב/מרכיבה שיש</v>
      </c>
      <c r="N913" s="70" t="s">
        <v>100</v>
      </c>
      <c r="R913" s="70" t="s">
        <v>258</v>
      </c>
    </row>
    <row r="914" spans="1:18" x14ac:dyDescent="0.25">
      <c r="A914" s="70">
        <v>2740</v>
      </c>
      <c r="B914" s="70" t="s">
        <v>2347</v>
      </c>
      <c r="C914" s="70">
        <v>3</v>
      </c>
      <c r="D914" s="70">
        <v>909</v>
      </c>
      <c r="E914" s="70">
        <v>100</v>
      </c>
      <c r="F914" s="70">
        <v>100</v>
      </c>
      <c r="G914" s="70">
        <v>0</v>
      </c>
      <c r="H914" s="70">
        <v>100</v>
      </c>
      <c r="I914" s="70">
        <v>0</v>
      </c>
      <c r="J914" s="70">
        <v>300</v>
      </c>
      <c r="K914" s="70">
        <v>100</v>
      </c>
      <c r="L914" s="70">
        <v>0</v>
      </c>
      <c r="M914" t="str">
        <f t="shared" si="14"/>
        <v>מרכיב\מלטש וחותך שייש</v>
      </c>
      <c r="N914" s="70" t="s">
        <v>100</v>
      </c>
      <c r="R914" s="70" t="s">
        <v>138</v>
      </c>
    </row>
    <row r="915" spans="1:18" x14ac:dyDescent="0.25">
      <c r="A915" s="70" t="s">
        <v>987</v>
      </c>
      <c r="B915" s="70" t="s">
        <v>988</v>
      </c>
      <c r="C915" s="70">
        <v>7</v>
      </c>
      <c r="D915" s="70">
        <v>910</v>
      </c>
      <c r="E915" s="70">
        <v>300</v>
      </c>
      <c r="F915" s="70">
        <v>300</v>
      </c>
      <c r="G915" s="70">
        <v>0</v>
      </c>
      <c r="H915" s="70">
        <v>0</v>
      </c>
      <c r="I915" s="70">
        <v>0</v>
      </c>
      <c r="J915" s="70">
        <v>300</v>
      </c>
      <c r="K915" s="70">
        <v>0</v>
      </c>
      <c r="L915" s="70">
        <v>0</v>
      </c>
      <c r="M915" t="str">
        <f t="shared" si="14"/>
        <v>מרפא אלטרנטיבי</v>
      </c>
      <c r="N915" s="70" t="s">
        <v>100</v>
      </c>
      <c r="R915" s="70" t="s">
        <v>264</v>
      </c>
    </row>
    <row r="916" spans="1:18" x14ac:dyDescent="0.25">
      <c r="A916" s="70">
        <v>2770</v>
      </c>
      <c r="B916" s="70" t="s">
        <v>2373</v>
      </c>
      <c r="C916" s="70">
        <v>3</v>
      </c>
      <c r="D916" s="70">
        <v>911</v>
      </c>
      <c r="E916" s="70">
        <v>100</v>
      </c>
      <c r="F916" s="70">
        <v>100</v>
      </c>
      <c r="G916" s="70">
        <v>0</v>
      </c>
      <c r="H916" s="70">
        <v>50</v>
      </c>
      <c r="I916" s="70">
        <v>0</v>
      </c>
      <c r="J916" s="70">
        <v>300</v>
      </c>
      <c r="K916" s="70">
        <v>100</v>
      </c>
      <c r="L916" s="70">
        <v>0</v>
      </c>
      <c r="M916" t="str">
        <f t="shared" si="14"/>
        <v>מרפא בהידרוטרפיה</v>
      </c>
      <c r="N916" s="70" t="s">
        <v>100</v>
      </c>
      <c r="R916" s="70" t="s">
        <v>640</v>
      </c>
    </row>
    <row r="917" spans="1:18" x14ac:dyDescent="0.25">
      <c r="A917" s="70">
        <v>1067</v>
      </c>
      <c r="B917" s="70" t="s">
        <v>171</v>
      </c>
      <c r="C917" s="70">
        <v>1</v>
      </c>
      <c r="D917" s="70">
        <v>912</v>
      </c>
      <c r="E917" s="70">
        <v>0</v>
      </c>
      <c r="F917" s="70">
        <v>0</v>
      </c>
      <c r="G917" s="70">
        <v>0</v>
      </c>
      <c r="H917" s="70">
        <v>0</v>
      </c>
      <c r="I917" s="70">
        <v>0</v>
      </c>
      <c r="J917" s="70">
        <v>300</v>
      </c>
      <c r="K917" s="70">
        <v>0</v>
      </c>
      <c r="L917" s="70">
        <v>0</v>
      </c>
      <c r="M917" t="str">
        <f t="shared" si="14"/>
        <v>מרפא במוסיקה</v>
      </c>
      <c r="N917" s="70" t="s">
        <v>100</v>
      </c>
      <c r="R917" s="70" t="s">
        <v>450</v>
      </c>
    </row>
    <row r="918" spans="1:18" x14ac:dyDescent="0.25">
      <c r="A918" s="70" t="s">
        <v>738</v>
      </c>
      <c r="B918" s="70" t="s">
        <v>739</v>
      </c>
      <c r="C918" s="70">
        <v>1</v>
      </c>
      <c r="D918" s="70">
        <v>913</v>
      </c>
      <c r="E918" s="70">
        <v>0</v>
      </c>
      <c r="F918" s="70">
        <v>0</v>
      </c>
      <c r="G918" s="70">
        <v>0</v>
      </c>
      <c r="H918" s="70">
        <v>0</v>
      </c>
      <c r="I918" s="70">
        <v>0</v>
      </c>
      <c r="J918" s="70">
        <v>300</v>
      </c>
      <c r="K918" s="70">
        <v>0</v>
      </c>
      <c r="L918" s="70">
        <v>0</v>
      </c>
      <c r="M918" t="str">
        <f t="shared" si="14"/>
        <v>מרפא בעיסוק</v>
      </c>
      <c r="N918" s="70" t="s">
        <v>100</v>
      </c>
      <c r="R918" s="70" t="s">
        <v>2201</v>
      </c>
    </row>
    <row r="919" spans="1:18" x14ac:dyDescent="0.25">
      <c r="A919" s="70">
        <v>1045</v>
      </c>
      <c r="B919" s="70" t="s">
        <v>150</v>
      </c>
      <c r="C919" s="70">
        <v>1</v>
      </c>
      <c r="D919" s="70">
        <v>914</v>
      </c>
      <c r="E919" s="70">
        <v>0</v>
      </c>
      <c r="F919" s="70">
        <v>0</v>
      </c>
      <c r="G919" s="70">
        <v>0</v>
      </c>
      <c r="H919" s="70">
        <v>0</v>
      </c>
      <c r="I919" s="70">
        <v>0</v>
      </c>
      <c r="J919" s="70">
        <v>300</v>
      </c>
      <c r="K919" s="70">
        <v>0</v>
      </c>
      <c r="L919" s="70">
        <v>0</v>
      </c>
      <c r="M919" t="str">
        <f t="shared" si="14"/>
        <v>מרפא/ה בדיבור</v>
      </c>
      <c r="N919" s="70" t="s">
        <v>100</v>
      </c>
      <c r="R919" s="70" t="s">
        <v>1954</v>
      </c>
    </row>
    <row r="920" spans="1:18" x14ac:dyDescent="0.25">
      <c r="A920" s="70" t="s">
        <v>1009</v>
      </c>
      <c r="B920" s="70" t="s">
        <v>1010</v>
      </c>
      <c r="C920" s="70">
        <v>7</v>
      </c>
      <c r="D920" s="70">
        <v>915</v>
      </c>
      <c r="E920" s="70">
        <v>300</v>
      </c>
      <c r="F920" s="70">
        <v>300</v>
      </c>
      <c r="G920" s="70">
        <v>0</v>
      </c>
      <c r="H920" s="70">
        <v>0</v>
      </c>
      <c r="I920" s="70">
        <v>0</v>
      </c>
      <c r="J920" s="70">
        <v>300</v>
      </c>
      <c r="K920" s="70">
        <v>300</v>
      </c>
      <c r="L920" s="70">
        <v>0</v>
      </c>
      <c r="M920" t="str">
        <f t="shared" si="14"/>
        <v>מרפא/מרפאה טבעוני/ת ואלטרנטיבי/ת</v>
      </c>
      <c r="N920" s="70" t="s">
        <v>100</v>
      </c>
      <c r="R920" s="70" t="s">
        <v>765</v>
      </c>
    </row>
    <row r="921" spans="1:18" x14ac:dyDescent="0.25">
      <c r="A921" s="70">
        <v>2674</v>
      </c>
      <c r="B921" s="70" t="s">
        <v>672</v>
      </c>
      <c r="C921" s="70">
        <v>3</v>
      </c>
      <c r="D921" s="70">
        <v>916</v>
      </c>
      <c r="E921" s="70">
        <v>100</v>
      </c>
      <c r="F921" s="70">
        <v>100</v>
      </c>
      <c r="G921" s="70">
        <v>0</v>
      </c>
      <c r="H921" s="70">
        <v>100</v>
      </c>
      <c r="I921" s="70">
        <v>0</v>
      </c>
      <c r="J921" s="70">
        <v>300</v>
      </c>
      <c r="K921" s="70">
        <v>100</v>
      </c>
      <c r="L921" s="70">
        <v>0</v>
      </c>
      <c r="M921" t="str">
        <f t="shared" si="14"/>
        <v>מרפאה בריקוד</v>
      </c>
      <c r="N921" s="70" t="s">
        <v>100</v>
      </c>
      <c r="R921" s="70" t="s">
        <v>1197</v>
      </c>
    </row>
    <row r="922" spans="1:18" x14ac:dyDescent="0.25">
      <c r="A922" s="70" t="s">
        <v>107</v>
      </c>
      <c r="B922" s="70" t="s">
        <v>108</v>
      </c>
      <c r="C922" s="70">
        <v>1</v>
      </c>
      <c r="D922" s="70">
        <v>917</v>
      </c>
      <c r="E922" s="70">
        <v>0</v>
      </c>
      <c r="F922" s="70">
        <v>0</v>
      </c>
      <c r="G922" s="70">
        <v>0</v>
      </c>
      <c r="H922" s="70">
        <v>0</v>
      </c>
      <c r="I922" s="70">
        <v>0</v>
      </c>
      <c r="J922" s="70">
        <v>300</v>
      </c>
      <c r="K922" s="70">
        <v>0</v>
      </c>
      <c r="L922" s="70">
        <v>0</v>
      </c>
      <c r="M922" t="str">
        <f t="shared" si="14"/>
        <v>מרצה</v>
      </c>
      <c r="N922" s="70" t="s">
        <v>100</v>
      </c>
      <c r="R922" s="70" t="s">
        <v>2151</v>
      </c>
    </row>
    <row r="923" spans="1:18" x14ac:dyDescent="0.25">
      <c r="A923" s="70" t="s">
        <v>1514</v>
      </c>
      <c r="B923" s="70" t="s">
        <v>1515</v>
      </c>
      <c r="C923" s="70">
        <v>1</v>
      </c>
      <c r="D923" s="70">
        <v>918</v>
      </c>
      <c r="E923" s="70">
        <v>0</v>
      </c>
      <c r="F923" s="70">
        <v>0</v>
      </c>
      <c r="G923" s="70">
        <v>0</v>
      </c>
      <c r="H923" s="70">
        <v>0</v>
      </c>
      <c r="I923" s="70">
        <v>0</v>
      </c>
      <c r="J923" s="70">
        <v>300</v>
      </c>
      <c r="K923" s="70">
        <v>0</v>
      </c>
      <c r="L923" s="70">
        <v>0</v>
      </c>
      <c r="M923" t="str">
        <f t="shared" si="14"/>
        <v>מרצה (באוניברסיטה)</v>
      </c>
      <c r="N923" s="70" t="s">
        <v>100</v>
      </c>
      <c r="R923" s="70" t="s">
        <v>1080</v>
      </c>
    </row>
    <row r="924" spans="1:18" x14ac:dyDescent="0.25">
      <c r="A924" s="70">
        <v>2552</v>
      </c>
      <c r="B924" s="70" t="s">
        <v>555</v>
      </c>
      <c r="C924" s="70">
        <v>1</v>
      </c>
      <c r="D924" s="70">
        <v>919</v>
      </c>
      <c r="E924" s="70">
        <v>0</v>
      </c>
      <c r="F924" s="70">
        <v>0</v>
      </c>
      <c r="G924" s="70">
        <v>0</v>
      </c>
      <c r="H924" s="70">
        <v>0</v>
      </c>
      <c r="I924" s="70">
        <v>0</v>
      </c>
      <c r="J924" s="70">
        <v>300</v>
      </c>
      <c r="K924" s="70">
        <v>0</v>
      </c>
      <c r="L924" s="70">
        <v>0</v>
      </c>
      <c r="M924" t="str">
        <f t="shared" si="14"/>
        <v>מרצה במכללה</v>
      </c>
      <c r="N924" s="70" t="s">
        <v>100</v>
      </c>
      <c r="R924" s="70" t="s">
        <v>1082</v>
      </c>
    </row>
    <row r="925" spans="1:18" x14ac:dyDescent="0.25">
      <c r="A925" s="70">
        <v>2557</v>
      </c>
      <c r="B925" s="70" t="s">
        <v>560</v>
      </c>
      <c r="C925" s="70">
        <v>1</v>
      </c>
      <c r="D925" s="70">
        <v>920</v>
      </c>
      <c r="E925" s="70">
        <v>0</v>
      </c>
      <c r="F925" s="70">
        <v>0</v>
      </c>
      <c r="G925" s="70">
        <v>0</v>
      </c>
      <c r="H925" s="70">
        <v>0</v>
      </c>
      <c r="I925" s="70">
        <v>0</v>
      </c>
      <c r="J925" s="70">
        <v>300</v>
      </c>
      <c r="K925" s="70">
        <v>0</v>
      </c>
      <c r="L925" s="70">
        <v>0</v>
      </c>
      <c r="M925" t="str">
        <f t="shared" si="14"/>
        <v>מרצה,חוקר אקדמי,יועץ ומנהל פרוייקטים</v>
      </c>
      <c r="N925" s="70" t="s">
        <v>100</v>
      </c>
      <c r="R925" s="70" t="s">
        <v>1201</v>
      </c>
    </row>
    <row r="926" spans="1:18" x14ac:dyDescent="0.25">
      <c r="A926" s="70">
        <v>1215</v>
      </c>
      <c r="B926" s="70" t="s">
        <v>272</v>
      </c>
      <c r="C926" s="70">
        <v>3</v>
      </c>
      <c r="D926" s="70">
        <v>921</v>
      </c>
      <c r="E926" s="70">
        <v>100</v>
      </c>
      <c r="F926" s="70">
        <v>100</v>
      </c>
      <c r="G926" s="70">
        <v>0</v>
      </c>
      <c r="H926" s="70">
        <v>100</v>
      </c>
      <c r="I926" s="70">
        <v>0</v>
      </c>
      <c r="J926" s="70">
        <v>300</v>
      </c>
      <c r="K926" s="70">
        <v>50</v>
      </c>
      <c r="L926" s="70">
        <v>0</v>
      </c>
      <c r="M926" t="str">
        <f t="shared" si="14"/>
        <v>מרקע בנחושת</v>
      </c>
      <c r="N926" s="70" t="s">
        <v>100</v>
      </c>
      <c r="R926" s="70" t="s">
        <v>1285</v>
      </c>
    </row>
    <row r="927" spans="1:18" x14ac:dyDescent="0.25">
      <c r="A927" s="70" t="s">
        <v>1208</v>
      </c>
      <c r="B927" s="70" t="s">
        <v>1209</v>
      </c>
      <c r="C927" s="70">
        <v>3</v>
      </c>
      <c r="D927" s="70">
        <v>922</v>
      </c>
      <c r="E927" s="70">
        <v>50</v>
      </c>
      <c r="F927" s="70">
        <v>50</v>
      </c>
      <c r="G927" s="70">
        <v>0</v>
      </c>
      <c r="H927" s="70">
        <v>0</v>
      </c>
      <c r="I927" s="70">
        <v>0</v>
      </c>
      <c r="J927" s="70">
        <v>300</v>
      </c>
      <c r="K927" s="70">
        <v>50</v>
      </c>
      <c r="L927" s="70">
        <v>0</v>
      </c>
      <c r="M927" t="str">
        <f t="shared" si="14"/>
        <v>משגיח כשרות</v>
      </c>
      <c r="N927" s="70" t="s">
        <v>100</v>
      </c>
      <c r="R927" s="70" t="s">
        <v>1709</v>
      </c>
    </row>
    <row r="928" spans="1:18" x14ac:dyDescent="0.25">
      <c r="A928" s="70">
        <v>2003</v>
      </c>
      <c r="B928" s="70" t="s">
        <v>395</v>
      </c>
      <c r="C928" s="70">
        <v>1</v>
      </c>
      <c r="D928" s="70">
        <v>923</v>
      </c>
      <c r="E928" s="70">
        <v>100</v>
      </c>
      <c r="F928" s="70">
        <v>100</v>
      </c>
      <c r="G928" s="70">
        <v>0</v>
      </c>
      <c r="H928" s="70">
        <v>0</v>
      </c>
      <c r="I928" s="70">
        <v>0</v>
      </c>
      <c r="J928" s="70">
        <v>300</v>
      </c>
      <c r="K928" s="70">
        <v>0</v>
      </c>
      <c r="L928" s="70">
        <v>0</v>
      </c>
      <c r="M928" t="str">
        <f t="shared" si="14"/>
        <v>משווק - תנובה</v>
      </c>
      <c r="N928" s="70" t="s">
        <v>100</v>
      </c>
      <c r="R928" s="70" t="s">
        <v>1383</v>
      </c>
    </row>
    <row r="929" spans="1:18" x14ac:dyDescent="0.25">
      <c r="A929" s="70">
        <v>2603</v>
      </c>
      <c r="B929" s="70" t="s">
        <v>603</v>
      </c>
      <c r="C929" s="70">
        <v>1</v>
      </c>
      <c r="D929" s="70">
        <v>924</v>
      </c>
      <c r="E929" s="70">
        <v>0</v>
      </c>
      <c r="F929" s="70">
        <v>0</v>
      </c>
      <c r="G929" s="70">
        <v>0</v>
      </c>
      <c r="H929" s="70">
        <v>0</v>
      </c>
      <c r="I929" s="70">
        <v>0</v>
      </c>
      <c r="J929" s="70">
        <v>300</v>
      </c>
      <c r="K929" s="70">
        <v>0</v>
      </c>
      <c r="L929" s="70">
        <v>0</v>
      </c>
      <c r="M929" t="str">
        <f t="shared" si="14"/>
        <v>משווק אינטרנט/תוכנה</v>
      </c>
      <c r="N929" s="70" t="s">
        <v>100</v>
      </c>
      <c r="R929" s="70" t="s">
        <v>1871</v>
      </c>
    </row>
    <row r="930" spans="1:18" x14ac:dyDescent="0.25">
      <c r="A930" s="70">
        <v>2542</v>
      </c>
      <c r="B930" s="70" t="s">
        <v>546</v>
      </c>
      <c r="C930" s="70">
        <v>1</v>
      </c>
      <c r="D930" s="70">
        <v>925</v>
      </c>
      <c r="E930" s="70">
        <v>0</v>
      </c>
      <c r="F930" s="70">
        <v>0</v>
      </c>
      <c r="G930" s="70">
        <v>0</v>
      </c>
      <c r="H930" s="70">
        <v>0</v>
      </c>
      <c r="I930" s="70">
        <v>0</v>
      </c>
      <c r="J930" s="70">
        <v>300</v>
      </c>
      <c r="K930" s="70">
        <v>0</v>
      </c>
      <c r="L930" s="70">
        <v>0</v>
      </c>
      <c r="M930" t="str">
        <f t="shared" si="14"/>
        <v>משווק פנסיוני</v>
      </c>
      <c r="N930" s="70" t="s">
        <v>100</v>
      </c>
      <c r="R930" s="70" t="s">
        <v>1877</v>
      </c>
    </row>
    <row r="931" spans="1:18" x14ac:dyDescent="0.25">
      <c r="A931" s="70" t="s">
        <v>2066</v>
      </c>
      <c r="B931" s="70" t="s">
        <v>2067</v>
      </c>
      <c r="C931" s="70">
        <v>2</v>
      </c>
      <c r="D931" s="70">
        <v>926</v>
      </c>
      <c r="E931" s="70">
        <v>0</v>
      </c>
      <c r="F931" s="70">
        <v>0</v>
      </c>
      <c r="G931" s="70">
        <v>0</v>
      </c>
      <c r="H931" s="70">
        <v>0</v>
      </c>
      <c r="I931" s="70">
        <v>0</v>
      </c>
      <c r="J931" s="70">
        <v>300</v>
      </c>
      <c r="K931" s="70">
        <v>0</v>
      </c>
      <c r="L931" s="70">
        <v>0</v>
      </c>
      <c r="M931" t="str">
        <f t="shared" si="14"/>
        <v>משווק/תכנן מערכות השקיה (חוץ)</v>
      </c>
      <c r="N931" s="70" t="s">
        <v>100</v>
      </c>
      <c r="R931" s="70" t="s">
        <v>231</v>
      </c>
    </row>
    <row r="932" spans="1:18" x14ac:dyDescent="0.25">
      <c r="A932" s="70" t="s">
        <v>1697</v>
      </c>
      <c r="B932" s="70" t="s">
        <v>1698</v>
      </c>
      <c r="C932" s="70">
        <v>7</v>
      </c>
      <c r="D932" s="70">
        <v>927</v>
      </c>
      <c r="E932" s="70">
        <v>300</v>
      </c>
      <c r="F932" s="70">
        <v>300</v>
      </c>
      <c r="G932" s="70">
        <v>0</v>
      </c>
      <c r="H932" s="70">
        <v>0</v>
      </c>
      <c r="I932" s="70">
        <v>0</v>
      </c>
      <c r="J932" s="70">
        <v>300</v>
      </c>
      <c r="K932" s="70">
        <v>300</v>
      </c>
      <c r="L932" s="70">
        <v>0</v>
      </c>
      <c r="M932" t="str">
        <f t="shared" si="14"/>
        <v>משורר/משוררת</v>
      </c>
      <c r="N932" s="70" t="s">
        <v>100</v>
      </c>
      <c r="R932" s="70" t="s">
        <v>1143</v>
      </c>
    </row>
    <row r="933" spans="1:18" x14ac:dyDescent="0.25">
      <c r="A933" s="70" t="s">
        <v>1007</v>
      </c>
      <c r="B933" s="70" t="s">
        <v>1008</v>
      </c>
      <c r="C933" s="70">
        <v>3</v>
      </c>
      <c r="D933" s="70">
        <v>928</v>
      </c>
      <c r="E933" s="70">
        <v>150</v>
      </c>
      <c r="F933" s="70">
        <v>150</v>
      </c>
      <c r="G933" s="70">
        <v>0</v>
      </c>
      <c r="H933" s="70">
        <v>100</v>
      </c>
      <c r="I933" s="70">
        <v>0</v>
      </c>
      <c r="J933" s="70">
        <v>300</v>
      </c>
      <c r="K933" s="70">
        <v>150</v>
      </c>
      <c r="L933" s="70">
        <v>0</v>
      </c>
      <c r="M933" t="str">
        <f t="shared" si="14"/>
        <v>משחיז</v>
      </c>
      <c r="N933" s="70" t="s">
        <v>100</v>
      </c>
      <c r="R933" s="70" t="s">
        <v>1662</v>
      </c>
    </row>
    <row r="934" spans="1:18" x14ac:dyDescent="0.25">
      <c r="A934" s="70">
        <v>2817</v>
      </c>
      <c r="B934" s="70" t="s">
        <v>2419</v>
      </c>
      <c r="C934" s="70">
        <v>7</v>
      </c>
      <c r="D934" s="70">
        <v>929</v>
      </c>
      <c r="E934" s="70">
        <v>300</v>
      </c>
      <c r="F934" s="70">
        <v>300</v>
      </c>
      <c r="G934" s="70">
        <v>0</v>
      </c>
      <c r="H934" s="70">
        <v>150</v>
      </c>
      <c r="I934" s="70">
        <v>0</v>
      </c>
      <c r="J934" s="70">
        <v>300</v>
      </c>
      <c r="K934" s="70">
        <v>0</v>
      </c>
      <c r="L934" s="70">
        <v>0</v>
      </c>
      <c r="M934" t="str">
        <f t="shared" si="14"/>
        <v>משיט סירות</v>
      </c>
      <c r="N934" s="70" t="s">
        <v>100</v>
      </c>
      <c r="R934" s="70" t="s">
        <v>1529</v>
      </c>
    </row>
    <row r="935" spans="1:18" x14ac:dyDescent="0.25">
      <c r="A935" s="70">
        <v>2579</v>
      </c>
      <c r="B935" s="70" t="s">
        <v>579</v>
      </c>
      <c r="C935" s="70">
        <v>3</v>
      </c>
      <c r="D935" s="70">
        <v>930</v>
      </c>
      <c r="E935" s="70">
        <v>0</v>
      </c>
      <c r="F935" s="70">
        <v>0</v>
      </c>
      <c r="G935" s="70">
        <v>0</v>
      </c>
      <c r="H935" s="70">
        <v>0</v>
      </c>
      <c r="I935" s="70">
        <v>0</v>
      </c>
      <c r="J935" s="70">
        <v>300</v>
      </c>
      <c r="K935" s="70">
        <v>0</v>
      </c>
      <c r="L935" s="70">
        <v>0</v>
      </c>
      <c r="M935" t="str">
        <f t="shared" si="14"/>
        <v>משכיר ציוד</v>
      </c>
      <c r="N935" s="70" t="s">
        <v>100</v>
      </c>
      <c r="R935" s="70" t="s">
        <v>1527</v>
      </c>
    </row>
    <row r="936" spans="1:18" x14ac:dyDescent="0.25">
      <c r="A936" s="70" t="s">
        <v>844</v>
      </c>
      <c r="B936" s="70" t="s">
        <v>845</v>
      </c>
      <c r="C936" s="70">
        <v>1</v>
      </c>
      <c r="D936" s="70">
        <v>931</v>
      </c>
      <c r="E936" s="70">
        <v>0</v>
      </c>
      <c r="F936" s="70">
        <v>0</v>
      </c>
      <c r="G936" s="70">
        <v>0</v>
      </c>
      <c r="H936" s="70">
        <v>0</v>
      </c>
      <c r="I936" s="70">
        <v>0</v>
      </c>
      <c r="J936" s="70">
        <v>300</v>
      </c>
      <c r="K936" s="70">
        <v>0</v>
      </c>
      <c r="L936" s="70">
        <v>0</v>
      </c>
      <c r="M936" t="str">
        <f t="shared" si="14"/>
        <v>משפטן/משפטנית</v>
      </c>
      <c r="N936" s="70" t="s">
        <v>100</v>
      </c>
      <c r="R936" s="70" t="s">
        <v>230</v>
      </c>
    </row>
    <row r="937" spans="1:18" x14ac:dyDescent="0.25">
      <c r="A937" s="70" t="s">
        <v>1516</v>
      </c>
      <c r="B937" s="70" t="s">
        <v>1517</v>
      </c>
      <c r="C937" s="70">
        <v>1</v>
      </c>
      <c r="D937" s="70">
        <v>932</v>
      </c>
      <c r="E937" s="70">
        <v>0</v>
      </c>
      <c r="F937" s="70">
        <v>0</v>
      </c>
      <c r="G937" s="70">
        <v>0</v>
      </c>
      <c r="H937" s="70">
        <v>0</v>
      </c>
      <c r="I937" s="70">
        <v>0</v>
      </c>
      <c r="J937" s="70">
        <v>300</v>
      </c>
      <c r="K937" s="70">
        <v>0</v>
      </c>
      <c r="L937" s="70">
        <v>0</v>
      </c>
      <c r="M937" t="str">
        <f t="shared" si="14"/>
        <v>משרטט</v>
      </c>
      <c r="N937" s="70" t="s">
        <v>100</v>
      </c>
      <c r="R937" s="70" t="s">
        <v>1249</v>
      </c>
    </row>
    <row r="938" spans="1:18" x14ac:dyDescent="0.25">
      <c r="A938" s="70" t="s">
        <v>1558</v>
      </c>
      <c r="B938" s="70" t="s">
        <v>1559</v>
      </c>
      <c r="C938" s="70">
        <v>3</v>
      </c>
      <c r="D938" s="70">
        <v>933</v>
      </c>
      <c r="E938" s="70">
        <v>0</v>
      </c>
      <c r="F938" s="70">
        <v>0</v>
      </c>
      <c r="G938" s="70">
        <v>0</v>
      </c>
      <c r="H938" s="70">
        <v>0</v>
      </c>
      <c r="I938" s="70">
        <v>0</v>
      </c>
      <c r="J938" s="70">
        <v>300</v>
      </c>
      <c r="K938" s="70">
        <v>0</v>
      </c>
      <c r="L938" s="70">
        <v>0</v>
      </c>
      <c r="M938" t="str">
        <f t="shared" si="14"/>
        <v>משתיל שיער</v>
      </c>
      <c r="N938" s="70" t="s">
        <v>100</v>
      </c>
      <c r="R938" s="70" t="s">
        <v>368</v>
      </c>
    </row>
    <row r="939" spans="1:18" x14ac:dyDescent="0.25">
      <c r="A939" s="70" t="s">
        <v>1344</v>
      </c>
      <c r="B939" s="70" t="s">
        <v>1345</v>
      </c>
      <c r="C939" s="70">
        <v>3</v>
      </c>
      <c r="D939" s="70">
        <v>934</v>
      </c>
      <c r="E939" s="70">
        <v>100</v>
      </c>
      <c r="F939" s="70">
        <v>100</v>
      </c>
      <c r="G939" s="70">
        <v>0</v>
      </c>
      <c r="H939" s="70">
        <v>100</v>
      </c>
      <c r="I939" s="70">
        <v>0</v>
      </c>
      <c r="J939" s="70">
        <v>300</v>
      </c>
      <c r="K939" s="70">
        <v>100</v>
      </c>
      <c r="L939" s="70">
        <v>0</v>
      </c>
      <c r="M939" t="str">
        <f t="shared" si="14"/>
        <v>מתדלק</v>
      </c>
      <c r="N939" s="70" t="s">
        <v>100</v>
      </c>
      <c r="R939" s="70" t="s">
        <v>352</v>
      </c>
    </row>
    <row r="940" spans="1:18" x14ac:dyDescent="0.25">
      <c r="A940" s="70" t="s">
        <v>1003</v>
      </c>
      <c r="B940" s="70" t="s">
        <v>1004</v>
      </c>
      <c r="C940" s="70">
        <v>3</v>
      </c>
      <c r="D940" s="70">
        <v>935</v>
      </c>
      <c r="E940" s="70">
        <v>0</v>
      </c>
      <c r="F940" s="70">
        <v>0</v>
      </c>
      <c r="G940" s="70">
        <v>0</v>
      </c>
      <c r="H940" s="70">
        <v>0</v>
      </c>
      <c r="I940" s="70">
        <v>0</v>
      </c>
      <c r="J940" s="70">
        <v>300</v>
      </c>
      <c r="K940" s="70">
        <v>0</v>
      </c>
      <c r="L940" s="70">
        <v>0</v>
      </c>
      <c r="M940" t="str">
        <f t="shared" si="14"/>
        <v>מתווך</v>
      </c>
      <c r="N940" s="70" t="s">
        <v>100</v>
      </c>
      <c r="R940" s="70" t="s">
        <v>214</v>
      </c>
    </row>
    <row r="941" spans="1:18" x14ac:dyDescent="0.25">
      <c r="A941" s="70">
        <v>1611</v>
      </c>
      <c r="B941" s="70" t="s">
        <v>331</v>
      </c>
      <c r="C941" s="70">
        <v>3</v>
      </c>
      <c r="D941" s="70">
        <v>936</v>
      </c>
      <c r="E941" s="70">
        <v>50</v>
      </c>
      <c r="F941" s="70">
        <v>50</v>
      </c>
      <c r="G941" s="70">
        <v>0</v>
      </c>
      <c r="H941" s="70">
        <v>0</v>
      </c>
      <c r="I941" s="70">
        <v>0</v>
      </c>
      <c r="J941" s="70">
        <v>300</v>
      </c>
      <c r="K941" s="70">
        <v>50</v>
      </c>
      <c r="L941" s="70">
        <v>0</v>
      </c>
      <c r="M941" t="str">
        <f t="shared" si="14"/>
        <v>מתחזק בריכות שחיה</v>
      </c>
      <c r="N941" s="70" t="s">
        <v>100</v>
      </c>
      <c r="R941" s="70" t="s">
        <v>355</v>
      </c>
    </row>
    <row r="942" spans="1:18" x14ac:dyDescent="0.25">
      <c r="A942" s="70">
        <v>2535</v>
      </c>
      <c r="B942" s="70" t="s">
        <v>539</v>
      </c>
      <c r="C942" s="70">
        <v>3</v>
      </c>
      <c r="D942" s="70">
        <v>937</v>
      </c>
      <c r="E942" s="70">
        <v>50</v>
      </c>
      <c r="F942" s="70">
        <v>50</v>
      </c>
      <c r="G942" s="70">
        <v>0</v>
      </c>
      <c r="H942" s="70">
        <v>0</v>
      </c>
      <c r="I942" s="70">
        <v>0</v>
      </c>
      <c r="J942" s="70">
        <v>300</v>
      </c>
      <c r="K942" s="70">
        <v>50</v>
      </c>
      <c r="L942" s="70">
        <v>0</v>
      </c>
      <c r="M942" t="str">
        <f t="shared" si="14"/>
        <v>מתכנן אוניות משא בנמל (במשרד בלבד)</v>
      </c>
      <c r="N942" s="70" t="s">
        <v>100</v>
      </c>
      <c r="R942" s="70" t="s">
        <v>2011</v>
      </c>
    </row>
    <row r="943" spans="1:18" x14ac:dyDescent="0.25">
      <c r="A943" s="70" t="s">
        <v>848</v>
      </c>
      <c r="B943" s="70" t="s">
        <v>849</v>
      </c>
      <c r="C943" s="70">
        <v>1</v>
      </c>
      <c r="D943" s="70">
        <v>938</v>
      </c>
      <c r="E943" s="70">
        <v>0</v>
      </c>
      <c r="F943" s="70">
        <v>0</v>
      </c>
      <c r="G943" s="70">
        <v>0</v>
      </c>
      <c r="H943" s="70">
        <v>0</v>
      </c>
      <c r="I943" s="70">
        <v>0</v>
      </c>
      <c r="J943" s="70">
        <v>300</v>
      </c>
      <c r="K943" s="70">
        <v>0</v>
      </c>
      <c r="L943" s="70">
        <v>0</v>
      </c>
      <c r="M943" t="str">
        <f t="shared" si="14"/>
        <v>מתכנן מכונות</v>
      </c>
      <c r="N943" s="70" t="s">
        <v>100</v>
      </c>
      <c r="R943" s="70" t="s">
        <v>158</v>
      </c>
    </row>
    <row r="944" spans="1:18" x14ac:dyDescent="0.25">
      <c r="A944" s="70">
        <v>1092</v>
      </c>
      <c r="B944" s="70" t="s">
        <v>189</v>
      </c>
      <c r="C944" s="70">
        <v>1</v>
      </c>
      <c r="D944" s="70">
        <v>939</v>
      </c>
      <c r="E944" s="70">
        <v>0</v>
      </c>
      <c r="F944" s="70">
        <v>0</v>
      </c>
      <c r="G944" s="70">
        <v>0</v>
      </c>
      <c r="H944" s="70">
        <v>0</v>
      </c>
      <c r="I944" s="70">
        <v>0</v>
      </c>
      <c r="J944" s="70">
        <v>300</v>
      </c>
      <c r="K944" s="70">
        <v>0</v>
      </c>
      <c r="L944" s="70">
        <v>0</v>
      </c>
      <c r="M944" t="str">
        <f t="shared" si="14"/>
        <v>מתכנן ערים</v>
      </c>
      <c r="N944" s="70" t="s">
        <v>100</v>
      </c>
      <c r="R944" s="70" t="s">
        <v>461</v>
      </c>
    </row>
    <row r="945" spans="1:18" x14ac:dyDescent="0.25">
      <c r="A945" s="70" t="s">
        <v>2204</v>
      </c>
      <c r="B945" s="70" t="s">
        <v>2205</v>
      </c>
      <c r="C945" s="70">
        <v>1</v>
      </c>
      <c r="D945" s="70">
        <v>940</v>
      </c>
      <c r="E945" s="70">
        <v>0</v>
      </c>
      <c r="F945" s="70">
        <v>0</v>
      </c>
      <c r="G945" s="70">
        <v>0</v>
      </c>
      <c r="H945" s="70">
        <v>0</v>
      </c>
      <c r="I945" s="70">
        <v>0</v>
      </c>
      <c r="J945" s="70">
        <v>300</v>
      </c>
      <c r="K945" s="70">
        <v>0</v>
      </c>
      <c r="L945" s="70">
        <v>0</v>
      </c>
      <c r="M945" t="str">
        <f t="shared" si="14"/>
        <v>מתכנן/מתכננת חברתי וגאוגרפי</v>
      </c>
      <c r="N945" s="70" t="s">
        <v>100</v>
      </c>
      <c r="R945" s="70" t="s">
        <v>349</v>
      </c>
    </row>
    <row r="946" spans="1:18" x14ac:dyDescent="0.25">
      <c r="A946" s="70">
        <v>1606</v>
      </c>
      <c r="B946" s="70" t="s">
        <v>326</v>
      </c>
      <c r="C946" s="70">
        <v>1</v>
      </c>
      <c r="D946" s="70">
        <v>941</v>
      </c>
      <c r="E946" s="70">
        <v>0</v>
      </c>
      <c r="F946" s="70">
        <v>0</v>
      </c>
      <c r="G946" s="70">
        <v>0</v>
      </c>
      <c r="H946" s="70">
        <v>0</v>
      </c>
      <c r="I946" s="70">
        <v>0</v>
      </c>
      <c r="J946" s="70">
        <v>300</v>
      </c>
      <c r="K946" s="70">
        <v>0</v>
      </c>
      <c r="L946" s="70">
        <v>0</v>
      </c>
      <c r="M946" t="str">
        <f t="shared" si="14"/>
        <v>מתכנן/מתכננת כבישים - עבודה משרדית</v>
      </c>
      <c r="N946" s="70" t="s">
        <v>100</v>
      </c>
      <c r="R946" s="70" t="s">
        <v>347</v>
      </c>
    </row>
    <row r="947" spans="1:18" x14ac:dyDescent="0.25">
      <c r="A947" s="70" t="s">
        <v>1384</v>
      </c>
      <c r="B947" s="70" t="s">
        <v>1385</v>
      </c>
      <c r="C947" s="70">
        <v>1</v>
      </c>
      <c r="D947" s="70">
        <v>942</v>
      </c>
      <c r="E947" s="70">
        <v>0</v>
      </c>
      <c r="F947" s="70">
        <v>0</v>
      </c>
      <c r="G947" s="70">
        <v>0</v>
      </c>
      <c r="H947" s="70">
        <v>0</v>
      </c>
      <c r="I947" s="70">
        <v>0</v>
      </c>
      <c r="J947" s="70">
        <v>300</v>
      </c>
      <c r="K947" s="70">
        <v>0</v>
      </c>
      <c r="L947" s="70">
        <v>0</v>
      </c>
      <c r="M947" t="str">
        <f t="shared" si="14"/>
        <v>מתכנן/מתכננת מטבחים מסחריים</v>
      </c>
      <c r="N947" s="70" t="s">
        <v>100</v>
      </c>
      <c r="R947" s="70" t="s">
        <v>1829</v>
      </c>
    </row>
    <row r="948" spans="1:18" x14ac:dyDescent="0.25">
      <c r="A948" s="70">
        <v>1023</v>
      </c>
      <c r="B948" s="70" t="s">
        <v>133</v>
      </c>
      <c r="C948" s="70">
        <v>1</v>
      </c>
      <c r="D948" s="70">
        <v>943</v>
      </c>
      <c r="E948" s="70">
        <v>0</v>
      </c>
      <c r="F948" s="70">
        <v>0</v>
      </c>
      <c r="G948" s="70">
        <v>0</v>
      </c>
      <c r="H948" s="70">
        <v>0</v>
      </c>
      <c r="I948" s="70">
        <v>0</v>
      </c>
      <c r="J948" s="70">
        <v>300</v>
      </c>
      <c r="K948" s="70">
        <v>0</v>
      </c>
      <c r="L948" s="70">
        <v>0</v>
      </c>
      <c r="M948" t="str">
        <f t="shared" si="14"/>
        <v>מתכנן/מתכננת נתיבי טיסה (משרד)</v>
      </c>
      <c r="N948" s="70" t="s">
        <v>100</v>
      </c>
      <c r="R948" s="70" t="s">
        <v>1305</v>
      </c>
    </row>
    <row r="949" spans="1:18" x14ac:dyDescent="0.25">
      <c r="A949" s="70" t="s">
        <v>1518</v>
      </c>
      <c r="B949" s="70" t="s">
        <v>1519</v>
      </c>
      <c r="C949" s="70">
        <v>1</v>
      </c>
      <c r="D949" s="70">
        <v>944</v>
      </c>
      <c r="E949" s="70">
        <v>0</v>
      </c>
      <c r="F949" s="70">
        <v>0</v>
      </c>
      <c r="G949" s="70">
        <v>0</v>
      </c>
      <c r="H949" s="70">
        <v>0</v>
      </c>
      <c r="I949" s="70">
        <v>0</v>
      </c>
      <c r="J949" s="70">
        <v>300</v>
      </c>
      <c r="K949" s="70">
        <v>0</v>
      </c>
      <c r="L949" s="70">
        <v>0</v>
      </c>
      <c r="M949" t="str">
        <f t="shared" si="14"/>
        <v>מתכנת/מתכנתת</v>
      </c>
      <c r="N949" s="70" t="s">
        <v>100</v>
      </c>
      <c r="R949" s="70" t="s">
        <v>1325</v>
      </c>
    </row>
    <row r="950" spans="1:18" x14ac:dyDescent="0.25">
      <c r="A950" s="70" t="s">
        <v>2148</v>
      </c>
      <c r="B950" s="70" t="s">
        <v>2149</v>
      </c>
      <c r="C950" s="70">
        <v>1</v>
      </c>
      <c r="D950" s="70">
        <v>945</v>
      </c>
      <c r="E950" s="70">
        <v>0</v>
      </c>
      <c r="F950" s="70">
        <v>0</v>
      </c>
      <c r="G950" s="70">
        <v>0</v>
      </c>
      <c r="H950" s="70">
        <v>0</v>
      </c>
      <c r="I950" s="70">
        <v>0</v>
      </c>
      <c r="J950" s="70">
        <v>300</v>
      </c>
      <c r="K950" s="70">
        <v>0</v>
      </c>
      <c r="L950" s="70">
        <v>0</v>
      </c>
      <c r="M950" t="str">
        <f t="shared" si="14"/>
        <v>מתמחה לעו"ד</v>
      </c>
      <c r="N950" s="70" t="s">
        <v>100</v>
      </c>
      <c r="R950" s="70" t="s">
        <v>1963</v>
      </c>
    </row>
    <row r="951" spans="1:18" x14ac:dyDescent="0.25">
      <c r="A951" s="70" t="s">
        <v>1949</v>
      </c>
      <c r="B951" s="70" t="s">
        <v>1950</v>
      </c>
      <c r="C951" s="70">
        <v>1</v>
      </c>
      <c r="D951" s="70">
        <v>946</v>
      </c>
      <c r="E951" s="70">
        <v>0</v>
      </c>
      <c r="F951" s="70">
        <v>0</v>
      </c>
      <c r="G951" s="70">
        <v>0</v>
      </c>
      <c r="H951" s="70">
        <v>0</v>
      </c>
      <c r="I951" s="70">
        <v>0</v>
      </c>
      <c r="J951" s="70">
        <v>300</v>
      </c>
      <c r="K951" s="70">
        <v>0</v>
      </c>
      <c r="L951" s="70">
        <v>0</v>
      </c>
      <c r="M951" t="str">
        <f t="shared" si="14"/>
        <v>מתמחה רואה חשבון</v>
      </c>
      <c r="N951" s="70" t="s">
        <v>100</v>
      </c>
      <c r="R951" s="70" t="s">
        <v>123</v>
      </c>
    </row>
    <row r="952" spans="1:18" x14ac:dyDescent="0.25">
      <c r="A952" s="70" t="s">
        <v>1454</v>
      </c>
      <c r="B952" s="70" t="s">
        <v>1455</v>
      </c>
      <c r="C952" s="70">
        <v>1</v>
      </c>
      <c r="D952" s="70">
        <v>947</v>
      </c>
      <c r="E952" s="70">
        <v>0</v>
      </c>
      <c r="F952" s="70">
        <v>0</v>
      </c>
      <c r="G952" s="70">
        <v>0</v>
      </c>
      <c r="H952" s="70">
        <v>0</v>
      </c>
      <c r="I952" s="70">
        <v>0</v>
      </c>
      <c r="J952" s="70">
        <v>300</v>
      </c>
      <c r="K952" s="70">
        <v>0</v>
      </c>
      <c r="L952" s="70">
        <v>0</v>
      </c>
      <c r="M952" t="str">
        <f t="shared" si="14"/>
        <v>מתמטיקאי/מתמטיקאית</v>
      </c>
      <c r="N952" s="70" t="s">
        <v>100</v>
      </c>
      <c r="R952" s="70" t="s">
        <v>1958</v>
      </c>
    </row>
    <row r="953" spans="1:18" x14ac:dyDescent="0.25">
      <c r="A953" s="70">
        <v>2458</v>
      </c>
      <c r="B953" s="70" t="s">
        <v>465</v>
      </c>
      <c r="C953" s="70">
        <v>1</v>
      </c>
      <c r="D953" s="70">
        <v>948</v>
      </c>
      <c r="E953" s="70">
        <v>0</v>
      </c>
      <c r="F953" s="70">
        <v>0</v>
      </c>
      <c r="G953" s="70">
        <v>0</v>
      </c>
      <c r="H953" s="70">
        <v>0</v>
      </c>
      <c r="I953" s="70">
        <v>0</v>
      </c>
      <c r="J953" s="70">
        <v>300</v>
      </c>
      <c r="K953" s="70">
        <v>0</v>
      </c>
      <c r="L953" s="70">
        <v>0</v>
      </c>
      <c r="M953" t="str">
        <f t="shared" si="14"/>
        <v>מתפעל קופות גמל</v>
      </c>
      <c r="N953" s="70" t="s">
        <v>100</v>
      </c>
      <c r="R953" s="70" t="s">
        <v>394</v>
      </c>
    </row>
    <row r="954" spans="1:18" x14ac:dyDescent="0.25">
      <c r="A954" s="70" t="s">
        <v>1061</v>
      </c>
      <c r="B954" s="70" t="s">
        <v>1062</v>
      </c>
      <c r="C954" s="70">
        <v>3</v>
      </c>
      <c r="D954" s="70">
        <v>949</v>
      </c>
      <c r="E954" s="70">
        <v>50</v>
      </c>
      <c r="F954" s="70">
        <v>50</v>
      </c>
      <c r="G954" s="70">
        <v>0</v>
      </c>
      <c r="H954" s="70">
        <v>100</v>
      </c>
      <c r="I954" s="70">
        <v>0</v>
      </c>
      <c r="J954" s="70">
        <v>300</v>
      </c>
      <c r="K954" s="70">
        <v>50</v>
      </c>
      <c r="L954" s="70">
        <v>0</v>
      </c>
      <c r="M954" t="str">
        <f t="shared" si="14"/>
        <v>מתקין אביזרים לרכב</v>
      </c>
      <c r="N954" s="70" t="s">
        <v>100</v>
      </c>
      <c r="R954" s="70" t="s">
        <v>354</v>
      </c>
    </row>
    <row r="955" spans="1:18" x14ac:dyDescent="0.25">
      <c r="A955" s="70">
        <v>1096</v>
      </c>
      <c r="B955" s="70" t="s">
        <v>192</v>
      </c>
      <c r="C955" s="70">
        <v>3</v>
      </c>
      <c r="D955" s="70">
        <v>950</v>
      </c>
      <c r="E955" s="70">
        <v>0</v>
      </c>
      <c r="F955" s="70">
        <v>0</v>
      </c>
      <c r="G955" s="70">
        <v>0</v>
      </c>
      <c r="H955" s="70">
        <v>0</v>
      </c>
      <c r="I955" s="70">
        <v>0</v>
      </c>
      <c r="J955" s="70">
        <v>300</v>
      </c>
      <c r="K955" s="70">
        <v>0</v>
      </c>
      <c r="L955" s="70">
        <v>0</v>
      </c>
      <c r="M955" t="str">
        <f t="shared" si="14"/>
        <v>מתקין אינטרנט</v>
      </c>
      <c r="N955" s="70" t="s">
        <v>100</v>
      </c>
      <c r="R955" s="70" t="s">
        <v>501</v>
      </c>
    </row>
    <row r="956" spans="1:18" x14ac:dyDescent="0.25">
      <c r="A956" s="70">
        <v>2797</v>
      </c>
      <c r="B956" s="70" t="s">
        <v>2399</v>
      </c>
      <c r="C956" s="70">
        <v>7</v>
      </c>
      <c r="D956" s="70">
        <v>951</v>
      </c>
      <c r="E956" s="70">
        <v>300</v>
      </c>
      <c r="F956" s="70">
        <v>300</v>
      </c>
      <c r="G956" s="70">
        <v>1</v>
      </c>
      <c r="H956" s="70">
        <v>300</v>
      </c>
      <c r="I956" s="70">
        <v>300</v>
      </c>
      <c r="J956" s="70">
        <v>300</v>
      </c>
      <c r="K956" s="70">
        <v>300</v>
      </c>
      <c r="L956" s="70" t="s">
        <v>2277</v>
      </c>
      <c r="M956" t="str">
        <f t="shared" si="14"/>
        <v>מתקין אלומיניום לבניין מ 15 - 40 מטר</v>
      </c>
      <c r="N956" s="70" t="s">
        <v>100</v>
      </c>
      <c r="R956" s="70" t="s">
        <v>502</v>
      </c>
    </row>
    <row r="957" spans="1:18" x14ac:dyDescent="0.25">
      <c r="A957" s="70">
        <v>2798</v>
      </c>
      <c r="B957" s="70" t="s">
        <v>2400</v>
      </c>
      <c r="C957" s="70">
        <v>7</v>
      </c>
      <c r="D957" s="70">
        <v>952</v>
      </c>
      <c r="E957" s="70">
        <v>300</v>
      </c>
      <c r="F957" s="70">
        <v>300</v>
      </c>
      <c r="G957" s="70">
        <v>2</v>
      </c>
      <c r="H957" s="70">
        <v>300</v>
      </c>
      <c r="I957" s="70">
        <v>300</v>
      </c>
      <c r="J957" s="70">
        <v>300</v>
      </c>
      <c r="K957" s="70">
        <v>300</v>
      </c>
      <c r="L957" s="70" t="s">
        <v>2277</v>
      </c>
      <c r="M957" t="str">
        <f t="shared" si="14"/>
        <v>מתקין אלומיניום לבניין מ 40 - 60 מטר</v>
      </c>
      <c r="N957" s="70" t="s">
        <v>100</v>
      </c>
      <c r="R957" s="70" t="s">
        <v>1537</v>
      </c>
    </row>
    <row r="958" spans="1:18" x14ac:dyDescent="0.25">
      <c r="A958" s="70">
        <v>2799</v>
      </c>
      <c r="B958" s="70" t="s">
        <v>2401</v>
      </c>
      <c r="C958" s="70">
        <v>7</v>
      </c>
      <c r="D958" s="70">
        <v>953</v>
      </c>
      <c r="E958" s="70">
        <v>300</v>
      </c>
      <c r="F958" s="70">
        <v>300</v>
      </c>
      <c r="G958" s="70">
        <v>300</v>
      </c>
      <c r="H958" s="70">
        <v>300</v>
      </c>
      <c r="I958" s="70">
        <v>300</v>
      </c>
      <c r="J958" s="70">
        <v>300</v>
      </c>
      <c r="K958" s="70">
        <v>300</v>
      </c>
      <c r="L958" s="70" t="s">
        <v>2277</v>
      </c>
      <c r="M958" t="str">
        <f t="shared" si="14"/>
        <v>מתקין אלומיניום לבניין מעל 60 מטר</v>
      </c>
      <c r="N958" s="70" t="s">
        <v>100</v>
      </c>
      <c r="R958" s="70" t="s">
        <v>2121</v>
      </c>
    </row>
    <row r="959" spans="1:18" x14ac:dyDescent="0.25">
      <c r="A959" s="70">
        <v>2679</v>
      </c>
      <c r="B959" s="70" t="s">
        <v>2287</v>
      </c>
      <c r="C959" s="70">
        <v>3</v>
      </c>
      <c r="D959" s="70">
        <v>954</v>
      </c>
      <c r="E959" s="70">
        <v>150</v>
      </c>
      <c r="F959" s="70">
        <v>150</v>
      </c>
      <c r="G959" s="70">
        <v>0</v>
      </c>
      <c r="H959" s="70">
        <v>200</v>
      </c>
      <c r="I959" s="70">
        <v>200</v>
      </c>
      <c r="J959" s="70">
        <v>300</v>
      </c>
      <c r="K959" s="70">
        <v>150</v>
      </c>
      <c r="L959" s="70">
        <v>0</v>
      </c>
      <c r="M959" t="str">
        <f t="shared" si="14"/>
        <v>מתקין אלומיניום לבניין עד 15 מ"ר</v>
      </c>
      <c r="N959" s="70" t="s">
        <v>100</v>
      </c>
      <c r="R959" s="70" t="s">
        <v>1531</v>
      </c>
    </row>
    <row r="960" spans="1:18" x14ac:dyDescent="0.25">
      <c r="A960" s="70">
        <v>2696</v>
      </c>
      <c r="B960" s="70" t="s">
        <v>2303</v>
      </c>
      <c r="C960" s="70">
        <v>3</v>
      </c>
      <c r="D960" s="70">
        <v>955</v>
      </c>
      <c r="E960" s="70">
        <v>100</v>
      </c>
      <c r="F960" s="70">
        <v>100</v>
      </c>
      <c r="G960" s="70">
        <v>0</v>
      </c>
      <c r="H960" s="70">
        <v>100</v>
      </c>
      <c r="I960" s="70">
        <v>0</v>
      </c>
      <c r="J960" s="70">
        <v>300</v>
      </c>
      <c r="K960" s="70">
        <v>100</v>
      </c>
      <c r="L960" s="70">
        <v>0</v>
      </c>
      <c r="M960" t="str">
        <f t="shared" si="14"/>
        <v>מתקין אקווריומים</v>
      </c>
      <c r="N960" s="70" t="s">
        <v>100</v>
      </c>
      <c r="R960" s="70" t="s">
        <v>612</v>
      </c>
    </row>
    <row r="961" spans="1:18" x14ac:dyDescent="0.25">
      <c r="A961" s="70">
        <v>2512</v>
      </c>
      <c r="B961" s="70" t="s">
        <v>516</v>
      </c>
      <c r="C961" s="70">
        <v>3</v>
      </c>
      <c r="D961" s="70">
        <v>956</v>
      </c>
      <c r="E961" s="70">
        <v>100</v>
      </c>
      <c r="F961" s="70">
        <v>100</v>
      </c>
      <c r="G961" s="70">
        <v>0</v>
      </c>
      <c r="H961" s="70">
        <v>100</v>
      </c>
      <c r="I961" s="70">
        <v>0</v>
      </c>
      <c r="J961" s="70">
        <v>300</v>
      </c>
      <c r="K961" s="70">
        <v>100</v>
      </c>
      <c r="L961" s="70">
        <v>0</v>
      </c>
      <c r="M961" t="str">
        <f t="shared" si="14"/>
        <v>מתקין ארונות</v>
      </c>
      <c r="N961" s="70" t="s">
        <v>100</v>
      </c>
      <c r="R961" s="70" t="s">
        <v>2135</v>
      </c>
    </row>
    <row r="962" spans="1:18" x14ac:dyDescent="0.25">
      <c r="A962" s="70" t="s">
        <v>2158</v>
      </c>
      <c r="B962" s="70" t="s">
        <v>2159</v>
      </c>
      <c r="C962" s="70">
        <v>3</v>
      </c>
      <c r="D962" s="70">
        <v>957</v>
      </c>
      <c r="E962" s="70">
        <v>150</v>
      </c>
      <c r="F962" s="70">
        <v>150</v>
      </c>
      <c r="G962" s="70">
        <v>0</v>
      </c>
      <c r="H962" s="70">
        <v>100</v>
      </c>
      <c r="I962" s="70">
        <v>0</v>
      </c>
      <c r="J962" s="70">
        <v>300</v>
      </c>
      <c r="K962" s="70">
        <v>150</v>
      </c>
      <c r="L962" s="70">
        <v>0</v>
      </c>
      <c r="M962" t="str">
        <f t="shared" si="14"/>
        <v>מתקין גגות רעפים</v>
      </c>
      <c r="N962" s="70" t="s">
        <v>100</v>
      </c>
      <c r="R962" s="70" t="s">
        <v>1730</v>
      </c>
    </row>
    <row r="963" spans="1:18" x14ac:dyDescent="0.25">
      <c r="A963" s="70">
        <v>2663</v>
      </c>
      <c r="B963" s="70" t="s">
        <v>661</v>
      </c>
      <c r="C963" s="70">
        <v>3</v>
      </c>
      <c r="D963" s="70">
        <v>958</v>
      </c>
      <c r="E963" s="70">
        <v>150</v>
      </c>
      <c r="F963" s="70">
        <v>150</v>
      </c>
      <c r="G963" s="70">
        <v>0</v>
      </c>
      <c r="H963" s="70">
        <v>200</v>
      </c>
      <c r="I963" s="70">
        <v>200</v>
      </c>
      <c r="J963" s="70">
        <v>300</v>
      </c>
      <c r="K963" s="70">
        <v>150</v>
      </c>
      <c r="L963" s="70">
        <v>0</v>
      </c>
      <c r="M963" t="str">
        <f t="shared" si="14"/>
        <v>מתקין דודים על גגות</v>
      </c>
      <c r="N963" s="70" t="s">
        <v>100</v>
      </c>
      <c r="R963" s="70" t="s">
        <v>1145</v>
      </c>
    </row>
    <row r="964" spans="1:18" x14ac:dyDescent="0.25">
      <c r="A964" s="70">
        <v>2664</v>
      </c>
      <c r="B964" s="70" t="s">
        <v>662</v>
      </c>
      <c r="C964" s="70">
        <v>3</v>
      </c>
      <c r="D964" s="70">
        <v>959</v>
      </c>
      <c r="E964" s="70">
        <v>150</v>
      </c>
      <c r="F964" s="70">
        <v>150</v>
      </c>
      <c r="G964" s="70">
        <v>2</v>
      </c>
      <c r="H964" s="70">
        <v>200</v>
      </c>
      <c r="I964" s="70">
        <v>200</v>
      </c>
      <c r="J964" s="70">
        <v>300</v>
      </c>
      <c r="K964" s="70">
        <v>150</v>
      </c>
      <c r="L964" s="70">
        <v>0</v>
      </c>
      <c r="M964" t="str">
        <f t="shared" si="14"/>
        <v>מתקין דודים עם פיגומים</v>
      </c>
      <c r="N964" s="70" t="s">
        <v>100</v>
      </c>
      <c r="R964" s="70" t="s">
        <v>1993</v>
      </c>
    </row>
    <row r="965" spans="1:18" x14ac:dyDescent="0.25">
      <c r="A965" s="70">
        <v>2623</v>
      </c>
      <c r="B965" s="70" t="s">
        <v>622</v>
      </c>
      <c r="C965" s="70">
        <v>3</v>
      </c>
      <c r="D965" s="70">
        <v>960</v>
      </c>
      <c r="E965" s="70">
        <v>100</v>
      </c>
      <c r="F965" s="70">
        <v>100</v>
      </c>
      <c r="G965" s="70">
        <v>0</v>
      </c>
      <c r="H965" s="70">
        <v>50</v>
      </c>
      <c r="I965" s="70">
        <v>0</v>
      </c>
      <c r="J965" s="70">
        <v>300</v>
      </c>
      <c r="K965" s="70">
        <v>100</v>
      </c>
      <c r="L965" s="70">
        <v>0</v>
      </c>
      <c r="M965" t="str">
        <f t="shared" si="14"/>
        <v>מתקין הגברה</v>
      </c>
      <c r="N965" s="70" t="s">
        <v>100</v>
      </c>
      <c r="R965" s="70" t="s">
        <v>176</v>
      </c>
    </row>
    <row r="966" spans="1:18" x14ac:dyDescent="0.25">
      <c r="A966" s="70" t="s">
        <v>1854</v>
      </c>
      <c r="B966" s="70" t="s">
        <v>1855</v>
      </c>
      <c r="C966" s="70">
        <v>3</v>
      </c>
      <c r="D966" s="70">
        <v>961</v>
      </c>
      <c r="E966" s="70">
        <v>100</v>
      </c>
      <c r="F966" s="70">
        <v>100</v>
      </c>
      <c r="G966" s="70">
        <v>0</v>
      </c>
      <c r="H966" s="70">
        <v>100</v>
      </c>
      <c r="I966" s="70">
        <v>100</v>
      </c>
      <c r="J966" s="70">
        <v>300</v>
      </c>
      <c r="K966" s="70">
        <v>100</v>
      </c>
      <c r="L966" s="70">
        <v>0</v>
      </c>
      <c r="M966" t="str">
        <f t="shared" si="14"/>
        <v>מתקין ויצרן תריסים וחלונות</v>
      </c>
      <c r="N966" s="70" t="s">
        <v>100</v>
      </c>
      <c r="R966" s="70" t="s">
        <v>1967</v>
      </c>
    </row>
    <row r="967" spans="1:18" x14ac:dyDescent="0.25">
      <c r="A967" s="70">
        <v>1750</v>
      </c>
      <c r="B967" s="70" t="s">
        <v>367</v>
      </c>
      <c r="C967" s="70">
        <v>3</v>
      </c>
      <c r="D967" s="70">
        <v>962</v>
      </c>
      <c r="E967" s="70">
        <v>50</v>
      </c>
      <c r="F967" s="70">
        <v>50</v>
      </c>
      <c r="G967" s="70">
        <v>0</v>
      </c>
      <c r="H967" s="70">
        <v>0</v>
      </c>
      <c r="I967" s="70">
        <v>0</v>
      </c>
      <c r="J967" s="70">
        <v>300</v>
      </c>
      <c r="K967" s="70">
        <v>50</v>
      </c>
      <c r="L967" s="70">
        <v>0</v>
      </c>
      <c r="M967" t="str">
        <f t="shared" ref="M967:M1030" si="15">TRIM(B967)</f>
        <v>מתקין טלויזיה במעגל סגור מ. נמ</v>
      </c>
      <c r="N967" s="70" t="s">
        <v>100</v>
      </c>
      <c r="R967" s="70" t="s">
        <v>2139</v>
      </c>
    </row>
    <row r="968" spans="1:18" x14ac:dyDescent="0.25">
      <c r="A968" s="70">
        <v>1359</v>
      </c>
      <c r="B968" s="70" t="s">
        <v>301</v>
      </c>
      <c r="C968" s="70">
        <v>3</v>
      </c>
      <c r="D968" s="70">
        <v>963</v>
      </c>
      <c r="E968" s="70">
        <v>100</v>
      </c>
      <c r="F968" s="70">
        <v>100</v>
      </c>
      <c r="G968" s="70">
        <v>0</v>
      </c>
      <c r="H968" s="70">
        <v>100</v>
      </c>
      <c r="I968" s="70">
        <v>0</v>
      </c>
      <c r="J968" s="70">
        <v>300</v>
      </c>
      <c r="K968" s="70">
        <v>100</v>
      </c>
      <c r="L968" s="70">
        <v>0</v>
      </c>
      <c r="M968" t="str">
        <f t="shared" si="15"/>
        <v>מתקין לולים</v>
      </c>
      <c r="N968" s="70" t="s">
        <v>100</v>
      </c>
      <c r="R968" s="70" t="s">
        <v>2141</v>
      </c>
    </row>
    <row r="969" spans="1:18" x14ac:dyDescent="0.25">
      <c r="A969" s="70">
        <v>2620</v>
      </c>
      <c r="B969" s="70" t="s">
        <v>619</v>
      </c>
      <c r="C969" s="70">
        <v>3</v>
      </c>
      <c r="D969" s="70">
        <v>964</v>
      </c>
      <c r="E969" s="70">
        <v>50</v>
      </c>
      <c r="F969" s="70">
        <v>50</v>
      </c>
      <c r="G969" s="70">
        <v>0</v>
      </c>
      <c r="H969" s="70">
        <v>0</v>
      </c>
      <c r="I969" s="70">
        <v>0</v>
      </c>
      <c r="J969" s="70">
        <v>300</v>
      </c>
      <c r="K969" s="70">
        <v>50</v>
      </c>
      <c r="L969" s="70">
        <v>0</v>
      </c>
      <c r="M969" t="str">
        <f t="shared" si="15"/>
        <v>מתקין לחצני מצוקה</v>
      </c>
      <c r="N969" s="70" t="s">
        <v>100</v>
      </c>
      <c r="R969" s="70" t="s">
        <v>2143</v>
      </c>
    </row>
    <row r="970" spans="1:18" x14ac:dyDescent="0.25">
      <c r="A970" s="70">
        <v>2559</v>
      </c>
      <c r="B970" s="70" t="s">
        <v>562</v>
      </c>
      <c r="C970" s="70">
        <v>3</v>
      </c>
      <c r="D970" s="70">
        <v>965</v>
      </c>
      <c r="E970" s="70">
        <v>50</v>
      </c>
      <c r="F970" s="70">
        <v>50</v>
      </c>
      <c r="G970" s="70">
        <v>0</v>
      </c>
      <c r="H970" s="70">
        <v>100</v>
      </c>
      <c r="I970" s="70">
        <v>0</v>
      </c>
      <c r="J970" s="70">
        <v>300</v>
      </c>
      <c r="K970" s="70">
        <v>50</v>
      </c>
      <c r="L970" s="70">
        <v>0</v>
      </c>
      <c r="M970" t="str">
        <f t="shared" si="15"/>
        <v>מתקין מדפים לגובה עד 15 מ"ר</v>
      </c>
      <c r="N970" s="70" t="s">
        <v>100</v>
      </c>
      <c r="R970" s="70" t="s">
        <v>2127</v>
      </c>
    </row>
    <row r="971" spans="1:18" x14ac:dyDescent="0.25">
      <c r="A971" s="70" t="s">
        <v>2182</v>
      </c>
      <c r="B971" s="70" t="s">
        <v>2183</v>
      </c>
      <c r="C971" s="70">
        <v>3</v>
      </c>
      <c r="D971" s="70">
        <v>966</v>
      </c>
      <c r="E971" s="70">
        <v>100</v>
      </c>
      <c r="F971" s="70">
        <v>100</v>
      </c>
      <c r="G971" s="70">
        <v>0</v>
      </c>
      <c r="H971" s="70">
        <v>100</v>
      </c>
      <c r="I971" s="70">
        <v>0</v>
      </c>
      <c r="J971" s="70">
        <v>300</v>
      </c>
      <c r="K971" s="70">
        <v>100</v>
      </c>
      <c r="L971" s="70">
        <v>0</v>
      </c>
      <c r="M971" t="str">
        <f t="shared" si="15"/>
        <v>מתקין מזקות נוי,מפלים ובריכות</v>
      </c>
      <c r="N971" s="70" t="s">
        <v>100</v>
      </c>
      <c r="R971" s="70" t="s">
        <v>1533</v>
      </c>
    </row>
    <row r="972" spans="1:18" x14ac:dyDescent="0.25">
      <c r="A972" s="70" t="s">
        <v>1925</v>
      </c>
      <c r="B972" s="70" t="s">
        <v>1926</v>
      </c>
      <c r="C972" s="70">
        <v>3</v>
      </c>
      <c r="D972" s="70">
        <v>967</v>
      </c>
      <c r="E972" s="70">
        <v>100</v>
      </c>
      <c r="F972" s="70">
        <v>100</v>
      </c>
      <c r="G972" s="70">
        <v>0</v>
      </c>
      <c r="H972" s="70">
        <v>100</v>
      </c>
      <c r="I972" s="70">
        <v>0</v>
      </c>
      <c r="J972" s="70">
        <v>300</v>
      </c>
      <c r="K972" s="70">
        <v>50</v>
      </c>
      <c r="L972" s="70">
        <v>0</v>
      </c>
      <c r="M972" t="str">
        <f t="shared" si="15"/>
        <v>מתקין מחיצות גבס</v>
      </c>
      <c r="N972" s="70" t="s">
        <v>100</v>
      </c>
      <c r="R972" s="70" t="s">
        <v>1819</v>
      </c>
    </row>
    <row r="973" spans="1:18" x14ac:dyDescent="0.25">
      <c r="A973" s="70">
        <v>2549</v>
      </c>
      <c r="B973" s="70" t="s">
        <v>552</v>
      </c>
      <c r="C973" s="70">
        <v>3</v>
      </c>
      <c r="D973" s="70">
        <v>968</v>
      </c>
      <c r="E973" s="70">
        <v>100</v>
      </c>
      <c r="F973" s="70">
        <v>100</v>
      </c>
      <c r="G973" s="70">
        <v>0</v>
      </c>
      <c r="H973" s="70">
        <v>0</v>
      </c>
      <c r="I973" s="70">
        <v>0</v>
      </c>
      <c r="J973" s="70">
        <v>300</v>
      </c>
      <c r="K973" s="70">
        <v>100</v>
      </c>
      <c r="L973" s="70">
        <v>0</v>
      </c>
      <c r="M973" t="str">
        <f t="shared" si="15"/>
        <v>מתקין מסילות רכבת</v>
      </c>
      <c r="N973" s="70" t="s">
        <v>100</v>
      </c>
      <c r="R973" s="70" t="s">
        <v>1419</v>
      </c>
    </row>
    <row r="974" spans="1:18" x14ac:dyDescent="0.25">
      <c r="A974" s="70">
        <v>2684</v>
      </c>
      <c r="B974" s="70" t="s">
        <v>2291</v>
      </c>
      <c r="C974" s="70">
        <v>3</v>
      </c>
      <c r="D974" s="70">
        <v>969</v>
      </c>
      <c r="E974" s="70">
        <v>100</v>
      </c>
      <c r="F974" s="70">
        <v>100</v>
      </c>
      <c r="G974" s="70">
        <v>0</v>
      </c>
      <c r="H974" s="70">
        <v>100</v>
      </c>
      <c r="I974" s="70">
        <v>0</v>
      </c>
      <c r="J974" s="70">
        <v>300</v>
      </c>
      <c r="K974" s="70">
        <v>100</v>
      </c>
      <c r="L974" s="70">
        <v>0</v>
      </c>
      <c r="M974" t="str">
        <f t="shared" si="15"/>
        <v>מתקין מסכי לד בבתים\חנויות</v>
      </c>
      <c r="N974" s="70" t="s">
        <v>100</v>
      </c>
      <c r="R974" s="70" t="s">
        <v>634</v>
      </c>
    </row>
    <row r="975" spans="1:18" x14ac:dyDescent="0.25">
      <c r="A975" s="70">
        <v>2685</v>
      </c>
      <c r="B975" s="70" t="s">
        <v>2292</v>
      </c>
      <c r="C975" s="70">
        <v>3</v>
      </c>
      <c r="D975" s="70">
        <v>970</v>
      </c>
      <c r="E975" s="70">
        <v>150</v>
      </c>
      <c r="F975" s="70">
        <v>150</v>
      </c>
      <c r="G975" s="70">
        <v>2</v>
      </c>
      <c r="H975" s="70">
        <v>200</v>
      </c>
      <c r="I975" s="70">
        <v>200</v>
      </c>
      <c r="J975" s="70">
        <v>300</v>
      </c>
      <c r="K975" s="70">
        <v>150</v>
      </c>
      <c r="L975" s="70">
        <v>0</v>
      </c>
      <c r="M975" t="str">
        <f t="shared" si="15"/>
        <v>מתקין מסכי לד לגובה</v>
      </c>
      <c r="N975" s="70" t="s">
        <v>100</v>
      </c>
      <c r="R975" s="70" t="s">
        <v>437</v>
      </c>
    </row>
    <row r="976" spans="1:18" x14ac:dyDescent="0.25">
      <c r="A976" s="70">
        <v>2683</v>
      </c>
      <c r="B976" s="70" t="s">
        <v>2290</v>
      </c>
      <c r="C976" s="70">
        <v>3</v>
      </c>
      <c r="D976" s="70">
        <v>971</v>
      </c>
      <c r="E976" s="70">
        <v>150</v>
      </c>
      <c r="F976" s="70">
        <v>150</v>
      </c>
      <c r="G976" s="70">
        <v>0</v>
      </c>
      <c r="H976" s="70">
        <v>200</v>
      </c>
      <c r="I976" s="70">
        <v>0</v>
      </c>
      <c r="J976" s="70">
        <v>300</v>
      </c>
      <c r="K976" s="70">
        <v>150</v>
      </c>
      <c r="L976" s="70">
        <v>0</v>
      </c>
      <c r="M976" t="str">
        <f t="shared" si="15"/>
        <v>מתקין מסכי לד על מנוף</v>
      </c>
      <c r="N976" s="70" t="s">
        <v>100</v>
      </c>
      <c r="R976" s="70" t="s">
        <v>1000</v>
      </c>
    </row>
    <row r="977" spans="1:18" x14ac:dyDescent="0.25">
      <c r="A977" s="70">
        <v>2774</v>
      </c>
      <c r="B977" s="70" t="s">
        <v>2377</v>
      </c>
      <c r="C977" s="70">
        <v>3</v>
      </c>
      <c r="D977" s="70">
        <v>972</v>
      </c>
      <c r="E977" s="70">
        <v>50</v>
      </c>
      <c r="F977" s="70">
        <v>50</v>
      </c>
      <c r="G977" s="70">
        <v>0</v>
      </c>
      <c r="H977" s="70">
        <v>0</v>
      </c>
      <c r="I977" s="70">
        <v>0</v>
      </c>
      <c r="J977" s="70">
        <v>300</v>
      </c>
      <c r="K977" s="70">
        <v>0</v>
      </c>
      <c r="L977" s="70">
        <v>0</v>
      </c>
      <c r="M977" t="str">
        <f t="shared" si="15"/>
        <v>מתקין מסננים (בתוך מבנים)</v>
      </c>
      <c r="N977" s="70" t="s">
        <v>100</v>
      </c>
      <c r="R977" s="70" t="s">
        <v>369</v>
      </c>
    </row>
    <row r="978" spans="1:18" x14ac:dyDescent="0.25">
      <c r="A978" s="70">
        <v>1065</v>
      </c>
      <c r="B978" s="70" t="s">
        <v>168</v>
      </c>
      <c r="C978" s="70">
        <v>3</v>
      </c>
      <c r="D978" s="70">
        <v>973</v>
      </c>
      <c r="E978" s="70">
        <v>150</v>
      </c>
      <c r="F978" s="70">
        <v>150</v>
      </c>
      <c r="G978" s="70">
        <v>0</v>
      </c>
      <c r="H978" s="70">
        <v>100</v>
      </c>
      <c r="I978" s="70">
        <v>0</v>
      </c>
      <c r="J978" s="70">
        <v>300</v>
      </c>
      <c r="K978" s="70">
        <v>150</v>
      </c>
      <c r="L978" s="70">
        <v>0</v>
      </c>
      <c r="M978" t="str">
        <f t="shared" si="15"/>
        <v>מתקין מעקות בטיחות</v>
      </c>
      <c r="N978" s="70" t="s">
        <v>100</v>
      </c>
      <c r="R978" s="70" t="s">
        <v>563</v>
      </c>
    </row>
    <row r="979" spans="1:18" x14ac:dyDescent="0.25">
      <c r="A979" s="70" t="s">
        <v>846</v>
      </c>
      <c r="B979" s="70" t="s">
        <v>847</v>
      </c>
      <c r="C979" s="70">
        <v>3</v>
      </c>
      <c r="D979" s="70">
        <v>974</v>
      </c>
      <c r="E979" s="70">
        <v>100</v>
      </c>
      <c r="F979" s="70">
        <v>100</v>
      </c>
      <c r="G979" s="70">
        <v>0</v>
      </c>
      <c r="H979" s="70">
        <v>100</v>
      </c>
      <c r="I979" s="70">
        <v>0</v>
      </c>
      <c r="J979" s="70">
        <v>300</v>
      </c>
      <c r="K979" s="70">
        <v>50</v>
      </c>
      <c r="L979" s="70">
        <v>0</v>
      </c>
      <c r="M979" t="str">
        <f t="shared" si="15"/>
        <v>מתקין מערכות אזעקה</v>
      </c>
      <c r="N979" s="70" t="s">
        <v>100</v>
      </c>
      <c r="R979" s="70" t="s">
        <v>657</v>
      </c>
    </row>
    <row r="980" spans="1:18" x14ac:dyDescent="0.25">
      <c r="A980" s="70">
        <v>2673</v>
      </c>
      <c r="B980" s="70" t="s">
        <v>671</v>
      </c>
      <c r="C980" s="70">
        <v>3</v>
      </c>
      <c r="D980" s="70">
        <v>975</v>
      </c>
      <c r="E980" s="70">
        <v>150</v>
      </c>
      <c r="F980" s="70">
        <v>150</v>
      </c>
      <c r="G980" s="70">
        <v>0</v>
      </c>
      <c r="H980" s="70">
        <v>150</v>
      </c>
      <c r="I980" s="70">
        <v>0</v>
      </c>
      <c r="J980" s="70">
        <v>300</v>
      </c>
      <c r="K980" s="70">
        <v>150</v>
      </c>
      <c r="L980" s="70">
        <v>0</v>
      </c>
      <c r="M980" t="str">
        <f t="shared" si="15"/>
        <v>מתקין מערכות אזעקה לגובה עד 15 מטר</v>
      </c>
      <c r="N980" s="70" t="s">
        <v>100</v>
      </c>
      <c r="R980" s="70" t="s">
        <v>1907</v>
      </c>
    </row>
    <row r="981" spans="1:18" x14ac:dyDescent="0.25">
      <c r="A981" s="70">
        <v>2644</v>
      </c>
      <c r="B981" s="70" t="s">
        <v>643</v>
      </c>
      <c r="C981" s="70">
        <v>7</v>
      </c>
      <c r="D981" s="70">
        <v>976</v>
      </c>
      <c r="E981" s="70">
        <v>300</v>
      </c>
      <c r="F981" s="70">
        <v>300</v>
      </c>
      <c r="G981" s="70">
        <v>300</v>
      </c>
      <c r="H981" s="70">
        <v>300</v>
      </c>
      <c r="I981" s="70">
        <v>300</v>
      </c>
      <c r="J981" s="70">
        <v>300</v>
      </c>
      <c r="K981" s="70">
        <v>300</v>
      </c>
      <c r="L981" s="70" t="s">
        <v>2277</v>
      </c>
      <c r="M981" t="str">
        <f t="shared" si="15"/>
        <v>מתקין מערכות בסנפלינג</v>
      </c>
      <c r="N981" s="70" t="s">
        <v>100</v>
      </c>
      <c r="R981" s="70" t="s">
        <v>488</v>
      </c>
    </row>
    <row r="982" spans="1:18" x14ac:dyDescent="0.25">
      <c r="A982" s="70">
        <v>2757</v>
      </c>
      <c r="B982" s="70" t="s">
        <v>2360</v>
      </c>
      <c r="C982" s="70">
        <v>3</v>
      </c>
      <c r="D982" s="70">
        <v>977</v>
      </c>
      <c r="E982" s="70">
        <v>50</v>
      </c>
      <c r="F982" s="70">
        <v>50</v>
      </c>
      <c r="G982" s="70">
        <v>0</v>
      </c>
      <c r="H982" s="70">
        <v>0</v>
      </c>
      <c r="I982" s="70">
        <v>0</v>
      </c>
      <c r="J982" s="70">
        <v>300</v>
      </c>
      <c r="K982" s="70">
        <v>0</v>
      </c>
      <c r="L982" s="70">
        <v>0</v>
      </c>
      <c r="M982" t="str">
        <f t="shared" si="15"/>
        <v>מתקין מערכות סטריאו, קול וטלויזיה</v>
      </c>
      <c r="N982" s="70" t="s">
        <v>100</v>
      </c>
      <c r="R982" s="70" t="s">
        <v>1147</v>
      </c>
    </row>
    <row r="983" spans="1:18" x14ac:dyDescent="0.25">
      <c r="A983" s="70">
        <v>1018</v>
      </c>
      <c r="B983" s="70" t="s">
        <v>128</v>
      </c>
      <c r="C983" s="70">
        <v>3</v>
      </c>
      <c r="D983" s="70">
        <v>978</v>
      </c>
      <c r="E983" s="70">
        <v>50</v>
      </c>
      <c r="F983" s="70">
        <v>50</v>
      </c>
      <c r="G983" s="70">
        <v>0</v>
      </c>
      <c r="H983" s="70">
        <v>100</v>
      </c>
      <c r="I983" s="70">
        <v>0</v>
      </c>
      <c r="J983" s="70">
        <v>300</v>
      </c>
      <c r="K983" s="70">
        <v>50</v>
      </c>
      <c r="L983" s="70">
        <v>0</v>
      </c>
      <c r="M983" t="str">
        <f t="shared" si="15"/>
        <v>מתקין מערכות עיסוי</v>
      </c>
      <c r="N983" s="70" t="s">
        <v>100</v>
      </c>
      <c r="R983" s="70" t="s">
        <v>1535</v>
      </c>
    </row>
    <row r="984" spans="1:18" x14ac:dyDescent="0.25">
      <c r="A984" s="70">
        <v>1166</v>
      </c>
      <c r="B984" s="70" t="s">
        <v>242</v>
      </c>
      <c r="C984" s="70">
        <v>3</v>
      </c>
      <c r="D984" s="70">
        <v>979</v>
      </c>
      <c r="E984" s="70">
        <v>100</v>
      </c>
      <c r="F984" s="70">
        <v>100</v>
      </c>
      <c r="G984" s="70">
        <v>0</v>
      </c>
      <c r="H984" s="70">
        <v>100</v>
      </c>
      <c r="I984" s="70">
        <v>0</v>
      </c>
      <c r="J984" s="70">
        <v>300</v>
      </c>
      <c r="K984" s="70">
        <v>100</v>
      </c>
      <c r="L984" s="70">
        <v>0</v>
      </c>
      <c r="M984" t="str">
        <f t="shared" si="15"/>
        <v>מתקין מצלמות וידאו</v>
      </c>
      <c r="N984" s="70" t="s">
        <v>100</v>
      </c>
      <c r="R984" s="70" t="s">
        <v>2185</v>
      </c>
    </row>
    <row r="985" spans="1:18" x14ac:dyDescent="0.25">
      <c r="A985" s="70">
        <v>2502</v>
      </c>
      <c r="B985" s="70" t="s">
        <v>506</v>
      </c>
      <c r="C985" s="70">
        <v>3</v>
      </c>
      <c r="D985" s="70">
        <v>980</v>
      </c>
      <c r="E985" s="70">
        <v>150</v>
      </c>
      <c r="F985" s="70">
        <v>150</v>
      </c>
      <c r="G985" s="70">
        <v>0</v>
      </c>
      <c r="H985" s="70">
        <v>100</v>
      </c>
      <c r="I985" s="70">
        <v>0</v>
      </c>
      <c r="J985" s="70">
        <v>300</v>
      </c>
      <c r="K985" s="70">
        <v>150</v>
      </c>
      <c r="L985" s="70">
        <v>0</v>
      </c>
      <c r="M985" t="str">
        <f t="shared" si="15"/>
        <v>מתקין סככות/פרגולות</v>
      </c>
      <c r="N985" s="70" t="s">
        <v>100</v>
      </c>
      <c r="R985" s="70" t="s">
        <v>1014</v>
      </c>
    </row>
    <row r="986" spans="1:18" x14ac:dyDescent="0.25">
      <c r="A986" s="70">
        <v>1041</v>
      </c>
      <c r="B986" s="70" t="s">
        <v>148</v>
      </c>
      <c r="C986" s="70">
        <v>3</v>
      </c>
      <c r="D986" s="70">
        <v>981</v>
      </c>
      <c r="E986" s="70">
        <v>100</v>
      </c>
      <c r="F986" s="70">
        <v>100</v>
      </c>
      <c r="G986" s="70">
        <v>0</v>
      </c>
      <c r="H986" s="70">
        <v>100</v>
      </c>
      <c r="I986" s="70">
        <v>0</v>
      </c>
      <c r="J986" s="70">
        <v>300</v>
      </c>
      <c r="K986" s="70">
        <v>100</v>
      </c>
      <c r="L986" s="70">
        <v>0</v>
      </c>
      <c r="M986" t="str">
        <f t="shared" si="15"/>
        <v>מתקין פירסום על גופים מתנפחים</v>
      </c>
      <c r="N986" s="70" t="s">
        <v>100</v>
      </c>
      <c r="R986" s="70" t="s">
        <v>219</v>
      </c>
    </row>
    <row r="987" spans="1:18" x14ac:dyDescent="0.25">
      <c r="A987" s="70">
        <v>1054</v>
      </c>
      <c r="B987" s="70" t="s">
        <v>157</v>
      </c>
      <c r="C987" s="70">
        <v>3</v>
      </c>
      <c r="D987" s="70">
        <v>982</v>
      </c>
      <c r="E987" s="70">
        <v>150</v>
      </c>
      <c r="F987" s="70">
        <v>150</v>
      </c>
      <c r="G987" s="70">
        <v>1</v>
      </c>
      <c r="H987" s="70">
        <v>200</v>
      </c>
      <c r="I987" s="70">
        <v>100</v>
      </c>
      <c r="J987" s="70">
        <v>300</v>
      </c>
      <c r="K987" s="70">
        <v>150</v>
      </c>
      <c r="L987" s="70">
        <v>0</v>
      </c>
      <c r="M987" t="str">
        <f t="shared" si="15"/>
        <v>מתקין צלחות לווין תקשורת</v>
      </c>
      <c r="N987" s="70" t="s">
        <v>100</v>
      </c>
      <c r="R987" s="70" t="s">
        <v>339</v>
      </c>
    </row>
    <row r="988" spans="1:18" x14ac:dyDescent="0.25">
      <c r="A988" s="70">
        <v>1136</v>
      </c>
      <c r="B988" s="70" t="s">
        <v>223</v>
      </c>
      <c r="C988" s="70">
        <v>3</v>
      </c>
      <c r="D988" s="70">
        <v>983</v>
      </c>
      <c r="E988" s="70">
        <v>100</v>
      </c>
      <c r="F988" s="70">
        <v>100</v>
      </c>
      <c r="G988" s="70">
        <v>0</v>
      </c>
      <c r="H988" s="70">
        <v>100</v>
      </c>
      <c r="I988" s="70">
        <v>0</v>
      </c>
      <c r="J988" s="70">
        <v>300</v>
      </c>
      <c r="K988" s="70">
        <v>100</v>
      </c>
      <c r="L988" s="70">
        <v>0</v>
      </c>
      <c r="M988" t="str">
        <f t="shared" si="15"/>
        <v>מתקין קווי תשתיות למחשבים</v>
      </c>
      <c r="N988" s="70" t="s">
        <v>100</v>
      </c>
      <c r="R988" s="70" t="s">
        <v>1163</v>
      </c>
    </row>
    <row r="989" spans="1:18" x14ac:dyDescent="0.25">
      <c r="A989" s="70">
        <v>2581</v>
      </c>
      <c r="B989" s="70" t="s">
        <v>581</v>
      </c>
      <c r="C989" s="70">
        <v>3</v>
      </c>
      <c r="D989" s="70">
        <v>984</v>
      </c>
      <c r="E989" s="70">
        <v>100</v>
      </c>
      <c r="F989" s="70">
        <v>100</v>
      </c>
      <c r="G989" s="70">
        <v>0</v>
      </c>
      <c r="H989" s="70">
        <v>150</v>
      </c>
      <c r="I989" s="70">
        <v>0</v>
      </c>
      <c r="J989" s="70">
        <v>300</v>
      </c>
      <c r="K989" s="70">
        <v>100</v>
      </c>
      <c r="L989" s="70">
        <v>0</v>
      </c>
      <c r="M989" t="str">
        <f t="shared" si="15"/>
        <v>מתקין רמזורים</v>
      </c>
      <c r="N989" s="70" t="s">
        <v>100</v>
      </c>
      <c r="R989" s="70" t="s">
        <v>1711</v>
      </c>
    </row>
    <row r="990" spans="1:18" x14ac:dyDescent="0.25">
      <c r="A990" s="70" t="s">
        <v>1190</v>
      </c>
      <c r="B990" s="70" t="s">
        <v>1191</v>
      </c>
      <c r="C990" s="70">
        <v>3</v>
      </c>
      <c r="D990" s="70">
        <v>985</v>
      </c>
      <c r="E990" s="70">
        <v>100</v>
      </c>
      <c r="F990" s="70">
        <v>100</v>
      </c>
      <c r="G990" s="70">
        <v>0</v>
      </c>
      <c r="H990" s="70">
        <v>100</v>
      </c>
      <c r="I990" s="70">
        <v>0</v>
      </c>
      <c r="J990" s="70">
        <v>300</v>
      </c>
      <c r="K990" s="70">
        <v>100</v>
      </c>
      <c r="L990" s="70">
        <v>0</v>
      </c>
      <c r="M990" t="str">
        <f t="shared" si="15"/>
        <v>מתקין שלטים ללא פיגומים</v>
      </c>
      <c r="N990" s="70" t="s">
        <v>100</v>
      </c>
      <c r="R990" s="70" t="s">
        <v>525</v>
      </c>
    </row>
    <row r="991" spans="1:18" x14ac:dyDescent="0.25">
      <c r="A991" s="70">
        <v>1124</v>
      </c>
      <c r="B991" s="70" t="s">
        <v>215</v>
      </c>
      <c r="C991" s="70">
        <v>3</v>
      </c>
      <c r="D991" s="70">
        <v>986</v>
      </c>
      <c r="E991" s="70">
        <v>150</v>
      </c>
      <c r="F991" s="70">
        <v>150</v>
      </c>
      <c r="G991" s="70">
        <v>0</v>
      </c>
      <c r="H991" s="70">
        <v>200</v>
      </c>
      <c r="I991" s="70">
        <v>0</v>
      </c>
      <c r="J991" s="70">
        <v>300</v>
      </c>
      <c r="K991" s="70">
        <v>150</v>
      </c>
      <c r="L991" s="70">
        <v>0</v>
      </c>
      <c r="M991" t="str">
        <f t="shared" si="15"/>
        <v>מתקין שלטים על מנוף</v>
      </c>
      <c r="N991" s="70" t="s">
        <v>100</v>
      </c>
      <c r="R991" s="70" t="s">
        <v>1595</v>
      </c>
    </row>
    <row r="992" spans="1:18" x14ac:dyDescent="0.25">
      <c r="A992" s="70" t="s">
        <v>1872</v>
      </c>
      <c r="B992" s="70" t="s">
        <v>1873</v>
      </c>
      <c r="C992" s="70">
        <v>3</v>
      </c>
      <c r="D992" s="70">
        <v>987</v>
      </c>
      <c r="E992" s="70">
        <v>150</v>
      </c>
      <c r="F992" s="70">
        <v>150</v>
      </c>
      <c r="G992" s="70">
        <v>2</v>
      </c>
      <c r="H992" s="70">
        <v>200</v>
      </c>
      <c r="I992" s="70">
        <v>200</v>
      </c>
      <c r="J992" s="70">
        <v>300</v>
      </c>
      <c r="K992" s="70">
        <v>150</v>
      </c>
      <c r="L992" s="70">
        <v>0</v>
      </c>
      <c r="M992" t="str">
        <f t="shared" si="15"/>
        <v>מתקין שלטים עם פיגומים</v>
      </c>
      <c r="N992" s="70" t="s">
        <v>100</v>
      </c>
      <c r="R992" s="70" t="s">
        <v>1355</v>
      </c>
    </row>
    <row r="993" spans="1:18" x14ac:dyDescent="0.25">
      <c r="A993" s="70">
        <v>2649</v>
      </c>
      <c r="B993" s="70" t="s">
        <v>648</v>
      </c>
      <c r="C993" s="70">
        <v>3</v>
      </c>
      <c r="D993" s="70">
        <v>988</v>
      </c>
      <c r="E993" s="70">
        <v>100</v>
      </c>
      <c r="F993" s="70">
        <v>100</v>
      </c>
      <c r="G993" s="70">
        <v>0</v>
      </c>
      <c r="H993" s="70">
        <v>100</v>
      </c>
      <c r="I993" s="70">
        <v>0</v>
      </c>
      <c r="J993" s="70">
        <v>300</v>
      </c>
      <c r="K993" s="70">
        <v>100</v>
      </c>
      <c r="L993" s="70">
        <v>0</v>
      </c>
      <c r="M993" t="str">
        <f t="shared" si="15"/>
        <v>מתקין שעוני מים</v>
      </c>
      <c r="N993" s="70" t="s">
        <v>100</v>
      </c>
      <c r="R993" s="70" t="s">
        <v>1670</v>
      </c>
    </row>
    <row r="994" spans="1:18" x14ac:dyDescent="0.25">
      <c r="A994" s="70">
        <v>1183</v>
      </c>
      <c r="B994" s="70" t="s">
        <v>258</v>
      </c>
      <c r="C994" s="70">
        <v>3</v>
      </c>
      <c r="D994" s="70">
        <v>989</v>
      </c>
      <c r="E994" s="70">
        <v>100</v>
      </c>
      <c r="F994" s="70">
        <v>100</v>
      </c>
      <c r="G994" s="70">
        <v>0</v>
      </c>
      <c r="H994" s="70">
        <v>100</v>
      </c>
      <c r="I994" s="70">
        <v>0</v>
      </c>
      <c r="J994" s="70">
        <v>300</v>
      </c>
      <c r="K994" s="70">
        <v>100</v>
      </c>
      <c r="L994" s="70">
        <v>0</v>
      </c>
      <c r="M994" t="str">
        <f t="shared" si="15"/>
        <v>מתקין תנורים</v>
      </c>
      <c r="N994" s="70" t="s">
        <v>100</v>
      </c>
      <c r="R994" s="70" t="s">
        <v>677</v>
      </c>
    </row>
    <row r="995" spans="1:18" x14ac:dyDescent="0.25">
      <c r="A995" s="70">
        <v>1029</v>
      </c>
      <c r="B995" s="70" t="s">
        <v>138</v>
      </c>
      <c r="C995" s="70">
        <v>3</v>
      </c>
      <c r="D995" s="70">
        <v>990</v>
      </c>
      <c r="E995" s="70">
        <v>100</v>
      </c>
      <c r="F995" s="70">
        <v>100</v>
      </c>
      <c r="G995" s="70">
        <v>0</v>
      </c>
      <c r="H995" s="70">
        <v>100</v>
      </c>
      <c r="I995" s="70">
        <v>0</v>
      </c>
      <c r="J995" s="70">
        <v>300</v>
      </c>
      <c r="K995" s="70">
        <v>50</v>
      </c>
      <c r="L995" s="70">
        <v>0</v>
      </c>
      <c r="M995" t="str">
        <f t="shared" si="15"/>
        <v>מתקין תעלות מיזוג אויר</v>
      </c>
      <c r="N995" s="70" t="s">
        <v>100</v>
      </c>
      <c r="R995" s="70" t="s">
        <v>667</v>
      </c>
    </row>
    <row r="996" spans="1:18" x14ac:dyDescent="0.25">
      <c r="A996" s="70">
        <v>1195</v>
      </c>
      <c r="B996" s="70" t="s">
        <v>264</v>
      </c>
      <c r="C996" s="70">
        <v>3</v>
      </c>
      <c r="D996" s="70">
        <v>991</v>
      </c>
      <c r="E996" s="70">
        <v>150</v>
      </c>
      <c r="F996" s="70">
        <v>150</v>
      </c>
      <c r="G996" s="70">
        <v>1</v>
      </c>
      <c r="H996" s="70">
        <v>200</v>
      </c>
      <c r="I996" s="70">
        <v>100</v>
      </c>
      <c r="J996" s="70">
        <v>300</v>
      </c>
      <c r="K996" s="70">
        <v>150</v>
      </c>
      <c r="L996" s="70">
        <v>0</v>
      </c>
      <c r="M996" t="str">
        <f t="shared" si="15"/>
        <v>מתקין תרנים</v>
      </c>
      <c r="N996" s="70" t="s">
        <v>100</v>
      </c>
      <c r="R996" s="70" t="s">
        <v>1189</v>
      </c>
    </row>
    <row r="997" spans="1:18" x14ac:dyDescent="0.25">
      <c r="A997" s="70">
        <v>2641</v>
      </c>
      <c r="B997" s="70" t="s">
        <v>640</v>
      </c>
      <c r="C997" s="70">
        <v>3</v>
      </c>
      <c r="D997" s="70">
        <v>992</v>
      </c>
      <c r="E997" s="70">
        <v>50</v>
      </c>
      <c r="F997" s="70">
        <v>50</v>
      </c>
      <c r="G997" s="70">
        <v>0</v>
      </c>
      <c r="H997" s="70">
        <v>100</v>
      </c>
      <c r="I997" s="70">
        <v>0</v>
      </c>
      <c r="J997" s="70">
        <v>300</v>
      </c>
      <c r="K997" s="70">
        <v>50</v>
      </c>
      <c r="L997" s="70">
        <v>0</v>
      </c>
      <c r="M997" t="str">
        <f t="shared" si="15"/>
        <v>מתקין תשתיות אינסטלציה</v>
      </c>
      <c r="N997" s="70" t="s">
        <v>100</v>
      </c>
      <c r="R997" s="70" t="s">
        <v>267</v>
      </c>
    </row>
    <row r="998" spans="1:18" x14ac:dyDescent="0.25">
      <c r="A998" s="70">
        <v>2442</v>
      </c>
      <c r="B998" s="70" t="s">
        <v>450</v>
      </c>
      <c r="C998" s="70">
        <v>3</v>
      </c>
      <c r="D998" s="70">
        <v>993</v>
      </c>
      <c r="E998" s="70">
        <v>100</v>
      </c>
      <c r="F998" s="70">
        <v>100</v>
      </c>
      <c r="G998" s="70">
        <v>0</v>
      </c>
      <c r="H998" s="70">
        <v>100</v>
      </c>
      <c r="I998" s="70">
        <v>0</v>
      </c>
      <c r="J998" s="70">
        <v>300</v>
      </c>
      <c r="K998" s="70">
        <v>100</v>
      </c>
      <c r="L998" s="70">
        <v>0</v>
      </c>
      <c r="M998" t="str">
        <f t="shared" si="15"/>
        <v>מתקין תשתיות לחדר נקי</v>
      </c>
      <c r="N998" s="70" t="s">
        <v>100</v>
      </c>
      <c r="R998" s="70" t="s">
        <v>1389</v>
      </c>
    </row>
    <row r="999" spans="1:18" x14ac:dyDescent="0.25">
      <c r="A999" s="70" t="s">
        <v>2200</v>
      </c>
      <c r="B999" s="70" t="s">
        <v>2201</v>
      </c>
      <c r="C999" s="70">
        <v>3</v>
      </c>
      <c r="D999" s="70">
        <v>994</v>
      </c>
      <c r="E999" s="70">
        <v>50</v>
      </c>
      <c r="F999" s="70">
        <v>50</v>
      </c>
      <c r="G999" s="70">
        <v>0</v>
      </c>
      <c r="H999" s="70">
        <v>0</v>
      </c>
      <c r="I999" s="70">
        <v>0</v>
      </c>
      <c r="J999" s="70">
        <v>300</v>
      </c>
      <c r="K999" s="70">
        <v>50</v>
      </c>
      <c r="L999" s="70">
        <v>0</v>
      </c>
      <c r="M999" t="str">
        <f t="shared" si="15"/>
        <v>מתקין(מוכר) טלפונים</v>
      </c>
      <c r="N999" s="70" t="s">
        <v>100</v>
      </c>
      <c r="R999" s="70" t="s">
        <v>118</v>
      </c>
    </row>
    <row r="1000" spans="1:18" x14ac:dyDescent="0.25">
      <c r="A1000" s="70" t="s">
        <v>1953</v>
      </c>
      <c r="B1000" s="70" t="s">
        <v>1954</v>
      </c>
      <c r="C1000" s="70">
        <v>3</v>
      </c>
      <c r="D1000" s="70">
        <v>995</v>
      </c>
      <c r="E1000" s="70">
        <v>100</v>
      </c>
      <c r="F1000" s="70">
        <v>100</v>
      </c>
      <c r="G1000" s="70">
        <v>0</v>
      </c>
      <c r="H1000" s="70">
        <v>100</v>
      </c>
      <c r="I1000" s="70">
        <v>0</v>
      </c>
      <c r="J1000" s="70">
        <v>300</v>
      </c>
      <c r="K1000" s="70">
        <v>100</v>
      </c>
      <c r="L1000" s="70">
        <v>0</v>
      </c>
      <c r="M1000" t="str">
        <f t="shared" si="15"/>
        <v>מתקין/מתקינה שערים חשמליים</v>
      </c>
      <c r="N1000" s="70" t="s">
        <v>100</v>
      </c>
      <c r="R1000" s="70" t="s">
        <v>438</v>
      </c>
    </row>
    <row r="1001" spans="1:18" x14ac:dyDescent="0.25">
      <c r="A1001" s="70" t="s">
        <v>764</v>
      </c>
      <c r="B1001" s="70" t="s">
        <v>765</v>
      </c>
      <c r="C1001" s="70">
        <v>3</v>
      </c>
      <c r="D1001" s="70">
        <v>996</v>
      </c>
      <c r="E1001" s="70">
        <v>100</v>
      </c>
      <c r="F1001" s="70">
        <v>100</v>
      </c>
      <c r="G1001" s="70">
        <v>0</v>
      </c>
      <c r="H1001" s="70">
        <v>0</v>
      </c>
      <c r="I1001" s="70">
        <v>0</v>
      </c>
      <c r="J1001" s="70">
        <v>300</v>
      </c>
      <c r="K1001" s="70">
        <v>100</v>
      </c>
      <c r="L1001" s="70">
        <v>0</v>
      </c>
      <c r="M1001" t="str">
        <f t="shared" si="15"/>
        <v>מתקין/מתקינה גדרות</v>
      </c>
      <c r="N1001" s="70" t="s">
        <v>100</v>
      </c>
      <c r="R1001" s="70" t="s">
        <v>1157</v>
      </c>
    </row>
    <row r="1002" spans="1:18" x14ac:dyDescent="0.25">
      <c r="A1002" s="70" t="s">
        <v>1196</v>
      </c>
      <c r="B1002" s="70" t="s">
        <v>1197</v>
      </c>
      <c r="C1002" s="70">
        <v>3</v>
      </c>
      <c r="D1002" s="70">
        <v>997</v>
      </c>
      <c r="E1002" s="70">
        <v>100</v>
      </c>
      <c r="F1002" s="70">
        <v>100</v>
      </c>
      <c r="G1002" s="70">
        <v>0</v>
      </c>
      <c r="H1002" s="70">
        <v>100</v>
      </c>
      <c r="I1002" s="70">
        <v>0</v>
      </c>
      <c r="J1002" s="70">
        <v>300</v>
      </c>
      <c r="K1002" s="70">
        <v>100</v>
      </c>
      <c r="L1002" s="70">
        <v>0</v>
      </c>
      <c r="M1002" t="str">
        <f t="shared" si="15"/>
        <v>מתקין/מתקינה גז</v>
      </c>
      <c r="N1002" s="70" t="s">
        <v>100</v>
      </c>
      <c r="R1002" s="70" t="s">
        <v>1149</v>
      </c>
    </row>
    <row r="1003" spans="1:18" x14ac:dyDescent="0.25">
      <c r="A1003" s="70" t="s">
        <v>2150</v>
      </c>
      <c r="B1003" s="70" t="s">
        <v>2151</v>
      </c>
      <c r="C1003" s="70">
        <v>3</v>
      </c>
      <c r="D1003" s="70">
        <v>998</v>
      </c>
      <c r="E1003" s="70">
        <v>50</v>
      </c>
      <c r="F1003" s="70">
        <v>50</v>
      </c>
      <c r="G1003" s="70">
        <v>0</v>
      </c>
      <c r="H1003" s="70">
        <v>100</v>
      </c>
      <c r="I1003" s="70">
        <v>0</v>
      </c>
      <c r="J1003" s="70">
        <v>300</v>
      </c>
      <c r="K1003" s="70">
        <v>50</v>
      </c>
      <c r="L1003" s="70">
        <v>0</v>
      </c>
      <c r="M1003" t="str">
        <f t="shared" si="15"/>
        <v>מתקין/מתקינה וילונות</v>
      </c>
      <c r="N1003" s="70" t="s">
        <v>100</v>
      </c>
      <c r="R1003" s="70" t="s">
        <v>1744</v>
      </c>
    </row>
    <row r="1004" spans="1:18" x14ac:dyDescent="0.25">
      <c r="A1004" s="70" t="s">
        <v>1079</v>
      </c>
      <c r="B1004" s="70" t="s">
        <v>1080</v>
      </c>
      <c r="C1004" s="70">
        <v>3</v>
      </c>
      <c r="D1004" s="70">
        <v>999</v>
      </c>
      <c r="E1004" s="70">
        <v>50</v>
      </c>
      <c r="F1004" s="70">
        <v>50</v>
      </c>
      <c r="G1004" s="70">
        <v>0</v>
      </c>
      <c r="H1004" s="70">
        <v>100</v>
      </c>
      <c r="I1004" s="70">
        <v>0</v>
      </c>
      <c r="J1004" s="70">
        <v>300</v>
      </c>
      <c r="K1004" s="70">
        <v>50</v>
      </c>
      <c r="L1004" s="70">
        <v>0</v>
      </c>
      <c r="M1004" t="str">
        <f t="shared" si="15"/>
        <v>מתקין/מתקינה כבלים(טלויזיה) בלי חפירה</v>
      </c>
      <c r="N1004" s="70" t="s">
        <v>100</v>
      </c>
      <c r="R1004" s="70" t="s">
        <v>1401</v>
      </c>
    </row>
    <row r="1005" spans="1:18" x14ac:dyDescent="0.25">
      <c r="A1005" s="70" t="s">
        <v>1081</v>
      </c>
      <c r="B1005" s="70" t="s">
        <v>1082</v>
      </c>
      <c r="C1005" s="70">
        <v>3</v>
      </c>
      <c r="D1005" s="70">
        <v>1000</v>
      </c>
      <c r="E1005" s="70">
        <v>100</v>
      </c>
      <c r="F1005" s="70">
        <v>100</v>
      </c>
      <c r="G1005" s="70">
        <v>0</v>
      </c>
      <c r="H1005" s="70">
        <v>100</v>
      </c>
      <c r="I1005" s="70">
        <v>0</v>
      </c>
      <c r="J1005" s="70">
        <v>300</v>
      </c>
      <c r="K1005" s="70">
        <v>100</v>
      </c>
      <c r="L1005" s="70">
        <v>0</v>
      </c>
      <c r="M1005" t="str">
        <f t="shared" si="15"/>
        <v>מתקין/מתקינה כבלים(טלויזיה)עם חפירה</v>
      </c>
      <c r="N1005" s="70" t="s">
        <v>100</v>
      </c>
      <c r="R1005" s="70" t="s">
        <v>1837</v>
      </c>
    </row>
    <row r="1006" spans="1:18" x14ac:dyDescent="0.25">
      <c r="A1006" s="70" t="s">
        <v>1200</v>
      </c>
      <c r="B1006" s="70" t="s">
        <v>1201</v>
      </c>
      <c r="C1006" s="70">
        <v>3</v>
      </c>
      <c r="D1006" s="70">
        <v>1001</v>
      </c>
      <c r="E1006" s="70">
        <v>100</v>
      </c>
      <c r="F1006" s="70">
        <v>100</v>
      </c>
      <c r="G1006" s="70">
        <v>0</v>
      </c>
      <c r="H1006" s="70">
        <v>100</v>
      </c>
      <c r="I1006" s="70">
        <v>0</v>
      </c>
      <c r="J1006" s="70">
        <v>300</v>
      </c>
      <c r="K1006" s="70">
        <v>100</v>
      </c>
      <c r="L1006" s="70">
        <v>0</v>
      </c>
      <c r="M1006" t="str">
        <f t="shared" si="15"/>
        <v>מתקין/מתקינה מדביק/מדביקה סרטי שינוע</v>
      </c>
      <c r="N1006" s="70" t="s">
        <v>100</v>
      </c>
      <c r="R1006" s="70" t="s">
        <v>743</v>
      </c>
    </row>
    <row r="1007" spans="1:18" x14ac:dyDescent="0.25">
      <c r="A1007" s="70" t="s">
        <v>1284</v>
      </c>
      <c r="B1007" s="70" t="s">
        <v>1285</v>
      </c>
      <c r="C1007" s="70">
        <v>3</v>
      </c>
      <c r="D1007" s="70">
        <v>1002</v>
      </c>
      <c r="E1007" s="70">
        <v>100</v>
      </c>
      <c r="F1007" s="70">
        <v>100</v>
      </c>
      <c r="G1007" s="70">
        <v>0</v>
      </c>
      <c r="H1007" s="70">
        <v>100</v>
      </c>
      <c r="I1007" s="70">
        <v>0</v>
      </c>
      <c r="J1007" s="70">
        <v>300</v>
      </c>
      <c r="K1007" s="70">
        <v>100</v>
      </c>
      <c r="L1007" s="70">
        <v>0</v>
      </c>
      <c r="M1007" t="str">
        <f t="shared" si="15"/>
        <v>מתקין/מתקינה מערכות חימום</v>
      </c>
      <c r="N1007" s="70" t="s">
        <v>100</v>
      </c>
      <c r="R1007" s="70" t="s">
        <v>1309</v>
      </c>
    </row>
    <row r="1008" spans="1:18" x14ac:dyDescent="0.25">
      <c r="A1008" s="70" t="s">
        <v>1708</v>
      </c>
      <c r="B1008" s="70" t="s">
        <v>1709</v>
      </c>
      <c r="C1008" s="70">
        <v>2</v>
      </c>
      <c r="D1008" s="70">
        <v>1003</v>
      </c>
      <c r="E1008" s="70">
        <v>50</v>
      </c>
      <c r="F1008" s="70">
        <v>50</v>
      </c>
      <c r="G1008" s="70">
        <v>0</v>
      </c>
      <c r="H1008" s="70">
        <v>100</v>
      </c>
      <c r="I1008" s="70">
        <v>0</v>
      </c>
      <c r="J1008" s="70">
        <v>300</v>
      </c>
      <c r="K1008" s="70">
        <v>50</v>
      </c>
      <c r="L1008" s="70">
        <v>0</v>
      </c>
      <c r="M1008" t="str">
        <f t="shared" si="15"/>
        <v>מתקין/מתקינה מערכות כיבוי אש ועשן</v>
      </c>
      <c r="N1008" s="70" t="s">
        <v>100</v>
      </c>
      <c r="R1008" s="70" t="s">
        <v>1016</v>
      </c>
    </row>
    <row r="1009" spans="1:18" x14ac:dyDescent="0.25">
      <c r="A1009" s="70" t="s">
        <v>1382</v>
      </c>
      <c r="B1009" s="70" t="s">
        <v>1383</v>
      </c>
      <c r="C1009" s="70">
        <v>3</v>
      </c>
      <c r="D1009" s="70">
        <v>1004</v>
      </c>
      <c r="E1009" s="70">
        <v>100</v>
      </c>
      <c r="F1009" s="70">
        <v>100</v>
      </c>
      <c r="G1009" s="70">
        <v>0</v>
      </c>
      <c r="H1009" s="70">
        <v>100</v>
      </c>
      <c r="I1009" s="70">
        <v>0</v>
      </c>
      <c r="J1009" s="70">
        <v>300</v>
      </c>
      <c r="K1009" s="70">
        <v>50</v>
      </c>
      <c r="L1009" s="70">
        <v>0</v>
      </c>
      <c r="M1009" t="str">
        <f t="shared" si="15"/>
        <v>מתקין/מתקינה מקלחונים</v>
      </c>
      <c r="N1009" s="70" t="s">
        <v>100</v>
      </c>
      <c r="R1009" s="70" t="s">
        <v>1151</v>
      </c>
    </row>
    <row r="1010" spans="1:18" x14ac:dyDescent="0.25">
      <c r="A1010" s="70" t="s">
        <v>1870</v>
      </c>
      <c r="B1010" s="70" t="s">
        <v>1871</v>
      </c>
      <c r="C1010" s="70">
        <v>3</v>
      </c>
      <c r="D1010" s="70">
        <v>1005</v>
      </c>
      <c r="E1010" s="70">
        <v>100</v>
      </c>
      <c r="F1010" s="70">
        <v>100</v>
      </c>
      <c r="G1010" s="70">
        <v>0</v>
      </c>
      <c r="H1010" s="70">
        <v>100</v>
      </c>
      <c r="I1010" s="70">
        <v>0</v>
      </c>
      <c r="J1010" s="70">
        <v>300</v>
      </c>
      <c r="K1010" s="70">
        <v>50</v>
      </c>
      <c r="L1010" s="70">
        <v>0</v>
      </c>
      <c r="M1010" t="str">
        <f t="shared" si="15"/>
        <v>מתקין/מתקינה ציוד למטבחים תעשיתיים</v>
      </c>
      <c r="N1010" s="70" t="s">
        <v>100</v>
      </c>
      <c r="R1010" s="70" t="s">
        <v>942</v>
      </c>
    </row>
    <row r="1011" spans="1:18" x14ac:dyDescent="0.25">
      <c r="A1011" s="70" t="s">
        <v>1876</v>
      </c>
      <c r="B1011" s="70" t="s">
        <v>1877</v>
      </c>
      <c r="C1011" s="70">
        <v>3</v>
      </c>
      <c r="D1011" s="70">
        <v>1006</v>
      </c>
      <c r="E1011" s="70">
        <v>100</v>
      </c>
      <c r="F1011" s="70">
        <v>100</v>
      </c>
      <c r="G1011" s="70">
        <v>0</v>
      </c>
      <c r="H1011" s="70">
        <v>100</v>
      </c>
      <c r="I1011" s="70">
        <v>0</v>
      </c>
      <c r="J1011" s="70">
        <v>300</v>
      </c>
      <c r="K1011" s="70">
        <v>100</v>
      </c>
      <c r="L1011" s="70">
        <v>0</v>
      </c>
      <c r="M1011" t="str">
        <f t="shared" si="15"/>
        <v>מתקין/מתקינה תיקרות אקוסטיות</v>
      </c>
      <c r="N1011" s="70" t="s">
        <v>100</v>
      </c>
      <c r="R1011" s="70" t="s">
        <v>254</v>
      </c>
    </row>
    <row r="1012" spans="1:18" x14ac:dyDescent="0.25">
      <c r="A1012" s="70">
        <v>1151</v>
      </c>
      <c r="B1012" s="70" t="s">
        <v>231</v>
      </c>
      <c r="C1012" s="70">
        <v>3</v>
      </c>
      <c r="D1012" s="70">
        <v>1007</v>
      </c>
      <c r="E1012" s="70">
        <v>100</v>
      </c>
      <c r="F1012" s="70">
        <v>100</v>
      </c>
      <c r="G1012" s="70">
        <v>0</v>
      </c>
      <c r="H1012" s="70">
        <v>100</v>
      </c>
      <c r="I1012" s="70">
        <v>0</v>
      </c>
      <c r="J1012" s="70">
        <v>300</v>
      </c>
      <c r="K1012" s="70">
        <v>100</v>
      </c>
      <c r="L1012" s="70">
        <v>0</v>
      </c>
      <c r="M1012" t="str">
        <f t="shared" si="15"/>
        <v>מתקין/מתקינהה חדרי כושר</v>
      </c>
      <c r="N1012" s="70" t="s">
        <v>100</v>
      </c>
      <c r="R1012" s="70" t="s">
        <v>114</v>
      </c>
    </row>
    <row r="1013" spans="1:18" x14ac:dyDescent="0.25">
      <c r="A1013" s="70" t="s">
        <v>1142</v>
      </c>
      <c r="B1013" s="70" t="s">
        <v>1143</v>
      </c>
      <c r="C1013" s="70">
        <v>3</v>
      </c>
      <c r="D1013" s="70">
        <v>1008</v>
      </c>
      <c r="E1013" s="70">
        <v>100</v>
      </c>
      <c r="F1013" s="70">
        <v>100</v>
      </c>
      <c r="G1013" s="70">
        <v>0</v>
      </c>
      <c r="H1013" s="70">
        <v>100</v>
      </c>
      <c r="I1013" s="70">
        <v>0</v>
      </c>
      <c r="J1013" s="70">
        <v>300</v>
      </c>
      <c r="K1013" s="70">
        <v>100</v>
      </c>
      <c r="L1013" s="70">
        <v>0</v>
      </c>
      <c r="M1013" t="str">
        <f t="shared" si="15"/>
        <v>מתקן אופנים</v>
      </c>
      <c r="N1013" s="70" t="s">
        <v>100</v>
      </c>
      <c r="R1013" s="70" t="s">
        <v>1738</v>
      </c>
    </row>
    <row r="1014" spans="1:18" x14ac:dyDescent="0.25">
      <c r="A1014" s="70">
        <v>2731</v>
      </c>
      <c r="B1014" s="70" t="s">
        <v>2338</v>
      </c>
      <c r="C1014" s="70">
        <v>3</v>
      </c>
      <c r="D1014" s="70">
        <v>1009</v>
      </c>
      <c r="E1014" s="70">
        <v>150</v>
      </c>
      <c r="F1014" s="70">
        <v>150</v>
      </c>
      <c r="G1014" s="70">
        <v>0</v>
      </c>
      <c r="H1014" s="70">
        <v>200</v>
      </c>
      <c r="I1014" s="70">
        <v>0</v>
      </c>
      <c r="J1014" s="70">
        <v>300</v>
      </c>
      <c r="K1014" s="70">
        <v>150</v>
      </c>
      <c r="L1014" s="70">
        <v>0</v>
      </c>
      <c r="M1014" t="str">
        <f t="shared" si="15"/>
        <v>מתקן ומרכיב ספינות</v>
      </c>
      <c r="N1014" s="70" t="s">
        <v>100</v>
      </c>
      <c r="R1014" s="70" t="s">
        <v>1018</v>
      </c>
    </row>
    <row r="1015" spans="1:18" x14ac:dyDescent="0.25">
      <c r="A1015" s="70" t="s">
        <v>1661</v>
      </c>
      <c r="B1015" s="70" t="s">
        <v>1662</v>
      </c>
      <c r="C1015" s="70">
        <v>3</v>
      </c>
      <c r="D1015" s="70">
        <v>1010</v>
      </c>
      <c r="E1015" s="70">
        <v>100</v>
      </c>
      <c r="F1015" s="70">
        <v>100</v>
      </c>
      <c r="G1015" s="70">
        <v>0</v>
      </c>
      <c r="H1015" s="70">
        <v>100</v>
      </c>
      <c r="I1015" s="70">
        <v>0</v>
      </c>
      <c r="J1015" s="70">
        <v>300</v>
      </c>
      <c r="K1015" s="70">
        <v>100</v>
      </c>
      <c r="L1015" s="70">
        <v>0</v>
      </c>
      <c r="M1015" t="str">
        <f t="shared" si="15"/>
        <v>מתקן מכונות תפירה</v>
      </c>
      <c r="N1015" s="70" t="s">
        <v>100</v>
      </c>
      <c r="R1015" s="70" t="s">
        <v>867</v>
      </c>
    </row>
    <row r="1016" spans="1:18" x14ac:dyDescent="0.25">
      <c r="A1016" s="70" t="s">
        <v>1528</v>
      </c>
      <c r="B1016" s="70" t="s">
        <v>1529</v>
      </c>
      <c r="C1016" s="70">
        <v>3</v>
      </c>
      <c r="D1016" s="70">
        <v>1011</v>
      </c>
      <c r="E1016" s="70">
        <v>100</v>
      </c>
      <c r="F1016" s="70">
        <v>100</v>
      </c>
      <c r="G1016" s="70">
        <v>0</v>
      </c>
      <c r="H1016" s="70">
        <v>100</v>
      </c>
      <c r="I1016" s="70">
        <v>0</v>
      </c>
      <c r="J1016" s="70">
        <v>300</v>
      </c>
      <c r="K1016" s="70">
        <v>100</v>
      </c>
      <c r="L1016" s="70">
        <v>0</v>
      </c>
      <c r="M1016" t="str">
        <f t="shared" si="15"/>
        <v>מתקן מצבות</v>
      </c>
      <c r="N1016" s="70" t="s">
        <v>100</v>
      </c>
      <c r="R1016" s="70" t="s">
        <v>126</v>
      </c>
    </row>
    <row r="1017" spans="1:18" x14ac:dyDescent="0.25">
      <c r="A1017" s="70" t="s">
        <v>1526</v>
      </c>
      <c r="B1017" s="70" t="s">
        <v>1527</v>
      </c>
      <c r="C1017" s="70">
        <v>3</v>
      </c>
      <c r="D1017" s="70">
        <v>1012</v>
      </c>
      <c r="E1017" s="70">
        <v>100</v>
      </c>
      <c r="F1017" s="70">
        <v>100</v>
      </c>
      <c r="G1017" s="70">
        <v>0</v>
      </c>
      <c r="H1017" s="70">
        <v>100</v>
      </c>
      <c r="I1017" s="70">
        <v>0</v>
      </c>
      <c r="J1017" s="70">
        <v>300</v>
      </c>
      <c r="K1017" s="70">
        <v>150</v>
      </c>
      <c r="L1017" s="70">
        <v>0</v>
      </c>
      <c r="M1017" t="str">
        <f t="shared" si="15"/>
        <v>מתקן צמיגים</v>
      </c>
      <c r="N1017" s="70" t="s">
        <v>100</v>
      </c>
      <c r="R1017" s="70" t="s">
        <v>615</v>
      </c>
    </row>
    <row r="1018" spans="1:18" x14ac:dyDescent="0.25">
      <c r="A1018" s="70">
        <v>1150</v>
      </c>
      <c r="B1018" s="70" t="s">
        <v>230</v>
      </c>
      <c r="C1018" s="70">
        <v>3</v>
      </c>
      <c r="D1018" s="70">
        <v>1013</v>
      </c>
      <c r="E1018" s="70">
        <v>50</v>
      </c>
      <c r="F1018" s="70">
        <v>50</v>
      </c>
      <c r="G1018" s="70">
        <v>0</v>
      </c>
      <c r="H1018" s="70">
        <v>0</v>
      </c>
      <c r="I1018" s="70">
        <v>0</v>
      </c>
      <c r="J1018" s="70">
        <v>300</v>
      </c>
      <c r="K1018" s="70">
        <v>50</v>
      </c>
      <c r="L1018" s="70">
        <v>0</v>
      </c>
      <c r="M1018" t="str">
        <f t="shared" si="15"/>
        <v>מתקן/מתקנת כלי נגינה</v>
      </c>
      <c r="N1018" s="70" t="s">
        <v>100</v>
      </c>
      <c r="R1018" s="70" t="s">
        <v>1098</v>
      </c>
    </row>
    <row r="1019" spans="1:18" x14ac:dyDescent="0.25">
      <c r="A1019" s="70" t="s">
        <v>1248</v>
      </c>
      <c r="B1019" s="70" t="s">
        <v>1249</v>
      </c>
      <c r="C1019" s="70">
        <v>1</v>
      </c>
      <c r="D1019" s="70">
        <v>1014</v>
      </c>
      <c r="E1019" s="70">
        <v>0</v>
      </c>
      <c r="F1019" s="70">
        <v>0</v>
      </c>
      <c r="G1019" s="70">
        <v>0</v>
      </c>
      <c r="H1019" s="70">
        <v>0</v>
      </c>
      <c r="I1019" s="70">
        <v>0</v>
      </c>
      <c r="J1019" s="70">
        <v>300</v>
      </c>
      <c r="K1019" s="70">
        <v>0</v>
      </c>
      <c r="L1019" s="70">
        <v>0</v>
      </c>
      <c r="M1019" t="str">
        <f t="shared" si="15"/>
        <v>מתרגם/מתרגמנית</v>
      </c>
      <c r="N1019" s="70" t="s">
        <v>100</v>
      </c>
      <c r="R1019" s="70" t="s">
        <v>2137</v>
      </c>
    </row>
    <row r="1020" spans="1:18" x14ac:dyDescent="0.25">
      <c r="A1020" s="70">
        <v>1770</v>
      </c>
      <c r="B1020" s="70" t="s">
        <v>368</v>
      </c>
      <c r="C1020" s="70">
        <v>2</v>
      </c>
      <c r="D1020" s="70">
        <v>1015</v>
      </c>
      <c r="E1020" s="70">
        <v>50</v>
      </c>
      <c r="F1020" s="70">
        <v>50</v>
      </c>
      <c r="G1020" s="70">
        <v>0</v>
      </c>
      <c r="H1020" s="70">
        <v>0</v>
      </c>
      <c r="I1020" s="70">
        <v>0</v>
      </c>
      <c r="J1020" s="70">
        <v>300</v>
      </c>
      <c r="K1020" s="70">
        <v>50</v>
      </c>
      <c r="L1020" s="70">
        <v>0</v>
      </c>
      <c r="M1020" t="str">
        <f t="shared" si="15"/>
        <v>נגד טיסות</v>
      </c>
      <c r="N1020" s="70" t="s">
        <v>100</v>
      </c>
      <c r="R1020" s="70" t="s">
        <v>1020</v>
      </c>
    </row>
    <row r="1021" spans="1:18" x14ac:dyDescent="0.25">
      <c r="A1021" s="70">
        <v>2710</v>
      </c>
      <c r="B1021" s="70" t="s">
        <v>2317</v>
      </c>
      <c r="C1021" s="70">
        <v>7</v>
      </c>
      <c r="D1021" s="70">
        <v>1016</v>
      </c>
      <c r="E1021" s="70">
        <v>300</v>
      </c>
      <c r="F1021" s="70">
        <v>300</v>
      </c>
      <c r="G1021" s="70">
        <v>0</v>
      </c>
      <c r="H1021" s="70">
        <v>0</v>
      </c>
      <c r="I1021" s="70">
        <v>0</v>
      </c>
      <c r="J1021" s="70">
        <v>300</v>
      </c>
      <c r="K1021" s="70">
        <v>300</v>
      </c>
      <c r="L1021" s="70">
        <v>0</v>
      </c>
      <c r="M1021" t="str">
        <f t="shared" si="15"/>
        <v>נגן</v>
      </c>
      <c r="N1021" s="70" t="s">
        <v>100</v>
      </c>
      <c r="R1021" s="70" t="s">
        <v>1597</v>
      </c>
    </row>
    <row r="1022" spans="1:18" x14ac:dyDescent="0.25">
      <c r="A1022" s="70">
        <v>1703</v>
      </c>
      <c r="B1022" s="70" t="s">
        <v>352</v>
      </c>
      <c r="C1022" s="70">
        <v>7</v>
      </c>
      <c r="D1022" s="70">
        <v>1017</v>
      </c>
      <c r="E1022" s="70">
        <v>300</v>
      </c>
      <c r="F1022" s="70">
        <v>300</v>
      </c>
      <c r="G1022" s="70">
        <v>0</v>
      </c>
      <c r="H1022" s="70">
        <v>0</v>
      </c>
      <c r="I1022" s="70">
        <v>0</v>
      </c>
      <c r="J1022" s="70">
        <v>300</v>
      </c>
      <c r="K1022" s="70">
        <v>300</v>
      </c>
      <c r="L1022" s="70">
        <v>0</v>
      </c>
      <c r="M1022" t="str">
        <f t="shared" si="15"/>
        <v>נגן חליל</v>
      </c>
      <c r="N1022" s="70" t="s">
        <v>100</v>
      </c>
      <c r="R1022" s="70" t="s">
        <v>723</v>
      </c>
    </row>
    <row r="1023" spans="1:18" x14ac:dyDescent="0.25">
      <c r="A1023" s="70">
        <v>1123</v>
      </c>
      <c r="B1023" s="70" t="s">
        <v>214</v>
      </c>
      <c r="C1023" s="70">
        <v>7</v>
      </c>
      <c r="D1023" s="70">
        <v>1018</v>
      </c>
      <c r="E1023" s="70">
        <v>300</v>
      </c>
      <c r="F1023" s="70">
        <v>300</v>
      </c>
      <c r="G1023" s="70">
        <v>0</v>
      </c>
      <c r="H1023" s="70">
        <v>0</v>
      </c>
      <c r="I1023" s="70">
        <v>0</v>
      </c>
      <c r="J1023" s="70">
        <v>300</v>
      </c>
      <c r="K1023" s="70">
        <v>300</v>
      </c>
      <c r="L1023" s="70">
        <v>0</v>
      </c>
      <c r="M1023" t="str">
        <f t="shared" si="15"/>
        <v>נגן כינור</v>
      </c>
      <c r="N1023" s="70" t="s">
        <v>100</v>
      </c>
      <c r="R1023" s="70" t="s">
        <v>120</v>
      </c>
    </row>
    <row r="1024" spans="1:18" x14ac:dyDescent="0.25">
      <c r="A1024" s="70">
        <v>1709</v>
      </c>
      <c r="B1024" s="70" t="s">
        <v>355</v>
      </c>
      <c r="C1024" s="70">
        <v>7</v>
      </c>
      <c r="D1024" s="70">
        <v>1019</v>
      </c>
      <c r="E1024" s="70">
        <v>300</v>
      </c>
      <c r="F1024" s="70">
        <v>300</v>
      </c>
      <c r="G1024" s="70">
        <v>0</v>
      </c>
      <c r="H1024" s="70">
        <v>0</v>
      </c>
      <c r="I1024" s="70">
        <v>0</v>
      </c>
      <c r="J1024" s="70">
        <v>300</v>
      </c>
      <c r="K1024" s="70">
        <v>300</v>
      </c>
      <c r="L1024" s="70">
        <v>0</v>
      </c>
      <c r="M1024" t="str">
        <f t="shared" si="15"/>
        <v>נגן סקסופון</v>
      </c>
      <c r="N1024" s="70" t="s">
        <v>100</v>
      </c>
      <c r="R1024" s="70" t="s">
        <v>313</v>
      </c>
    </row>
    <row r="1025" spans="1:18" x14ac:dyDescent="0.25">
      <c r="A1025" s="70">
        <v>2711</v>
      </c>
      <c r="B1025" s="70" t="s">
        <v>2318</v>
      </c>
      <c r="C1025" s="70">
        <v>7</v>
      </c>
      <c r="D1025" s="70">
        <v>1020</v>
      </c>
      <c r="E1025" s="70">
        <v>300</v>
      </c>
      <c r="F1025" s="70">
        <v>300</v>
      </c>
      <c r="G1025" s="70">
        <v>0</v>
      </c>
      <c r="H1025" s="70">
        <v>0</v>
      </c>
      <c r="I1025" s="70">
        <v>0</v>
      </c>
      <c r="J1025" s="70">
        <v>300</v>
      </c>
      <c r="K1025" s="70">
        <v>300</v>
      </c>
      <c r="L1025" s="70">
        <v>0</v>
      </c>
      <c r="M1025" t="str">
        <f t="shared" si="15"/>
        <v>נגן תזמורת</v>
      </c>
      <c r="N1025" s="70" t="s">
        <v>100</v>
      </c>
      <c r="R1025" s="70" t="s">
        <v>745</v>
      </c>
    </row>
    <row r="1026" spans="1:18" x14ac:dyDescent="0.25">
      <c r="A1026" s="70" t="s">
        <v>2010</v>
      </c>
      <c r="B1026" s="70" t="s">
        <v>2011</v>
      </c>
      <c r="C1026" s="70">
        <v>7</v>
      </c>
      <c r="D1026" s="70">
        <v>1021</v>
      </c>
      <c r="E1026" s="70">
        <v>300</v>
      </c>
      <c r="F1026" s="70">
        <v>300</v>
      </c>
      <c r="G1026" s="70">
        <v>0</v>
      </c>
      <c r="H1026" s="70">
        <v>0</v>
      </c>
      <c r="I1026" s="70">
        <v>0</v>
      </c>
      <c r="J1026" s="70">
        <v>300</v>
      </c>
      <c r="K1026" s="70">
        <v>300</v>
      </c>
      <c r="L1026" s="70">
        <v>0</v>
      </c>
      <c r="M1026" t="str">
        <f t="shared" si="15"/>
        <v>נגן/נגנית אבוב</v>
      </c>
      <c r="N1026" s="70" t="s">
        <v>100</v>
      </c>
      <c r="R1026" s="70" t="s">
        <v>1766</v>
      </c>
    </row>
    <row r="1027" spans="1:18" x14ac:dyDescent="0.25">
      <c r="A1027" s="70">
        <v>1055</v>
      </c>
      <c r="B1027" s="70" t="s">
        <v>158</v>
      </c>
      <c r="C1027" s="70">
        <v>7</v>
      </c>
      <c r="D1027" s="70">
        <v>1022</v>
      </c>
      <c r="E1027" s="70">
        <v>300</v>
      </c>
      <c r="F1027" s="70">
        <v>300</v>
      </c>
      <c r="G1027" s="70">
        <v>0</v>
      </c>
      <c r="H1027" s="70">
        <v>0</v>
      </c>
      <c r="I1027" s="70">
        <v>0</v>
      </c>
      <c r="J1027" s="70">
        <v>300</v>
      </c>
      <c r="K1027" s="70">
        <v>300</v>
      </c>
      <c r="L1027" s="70">
        <v>0</v>
      </c>
      <c r="M1027" t="str">
        <f t="shared" si="15"/>
        <v>נגן/נגנית גיטרה</v>
      </c>
      <c r="N1027" s="70" t="s">
        <v>100</v>
      </c>
      <c r="R1027" s="70" t="s">
        <v>533</v>
      </c>
    </row>
    <row r="1028" spans="1:18" x14ac:dyDescent="0.25">
      <c r="A1028" s="70">
        <v>2453</v>
      </c>
      <c r="B1028" s="70" t="s">
        <v>461</v>
      </c>
      <c r="C1028" s="70">
        <v>7</v>
      </c>
      <c r="D1028" s="70">
        <v>1023</v>
      </c>
      <c r="E1028" s="70">
        <v>300</v>
      </c>
      <c r="F1028" s="70">
        <v>300</v>
      </c>
      <c r="G1028" s="70">
        <v>0</v>
      </c>
      <c r="H1028" s="70">
        <v>0</v>
      </c>
      <c r="I1028" s="70">
        <v>0</v>
      </c>
      <c r="J1028" s="70">
        <v>300</v>
      </c>
      <c r="K1028" s="70">
        <v>300</v>
      </c>
      <c r="L1028" s="70">
        <v>0</v>
      </c>
      <c r="M1028" t="str">
        <f t="shared" si="15"/>
        <v>נגן/נגנית חצוצרה</v>
      </c>
      <c r="N1028" s="70" t="s">
        <v>100</v>
      </c>
      <c r="R1028" s="70" t="s">
        <v>1153</v>
      </c>
    </row>
    <row r="1029" spans="1:18" x14ac:dyDescent="0.25">
      <c r="A1029" s="70">
        <v>1700</v>
      </c>
      <c r="B1029" s="70" t="s">
        <v>349</v>
      </c>
      <c r="C1029" s="70">
        <v>7</v>
      </c>
      <c r="D1029" s="70">
        <v>1024</v>
      </c>
      <c r="E1029" s="70">
        <v>300</v>
      </c>
      <c r="F1029" s="70">
        <v>300</v>
      </c>
      <c r="G1029" s="70">
        <v>0</v>
      </c>
      <c r="H1029" s="70">
        <v>0</v>
      </c>
      <c r="I1029" s="70">
        <v>0</v>
      </c>
      <c r="J1029" s="70">
        <v>300</v>
      </c>
      <c r="K1029" s="70">
        <v>300</v>
      </c>
      <c r="L1029" s="70">
        <v>0</v>
      </c>
      <c r="M1029" t="str">
        <f t="shared" si="15"/>
        <v>נגן/נגנית כלי הקשה</v>
      </c>
      <c r="N1029" s="70" t="s">
        <v>100</v>
      </c>
      <c r="R1029" s="70" t="s">
        <v>972</v>
      </c>
    </row>
    <row r="1030" spans="1:18" x14ac:dyDescent="0.25">
      <c r="A1030" s="70">
        <v>1690</v>
      </c>
      <c r="B1030" s="70" t="s">
        <v>347</v>
      </c>
      <c r="C1030" s="70">
        <v>7</v>
      </c>
      <c r="D1030" s="70">
        <v>1025</v>
      </c>
      <c r="E1030" s="70">
        <v>300</v>
      </c>
      <c r="F1030" s="70">
        <v>300</v>
      </c>
      <c r="G1030" s="70">
        <v>0</v>
      </c>
      <c r="H1030" s="70">
        <v>0</v>
      </c>
      <c r="I1030" s="70">
        <v>0</v>
      </c>
      <c r="J1030" s="70">
        <v>300</v>
      </c>
      <c r="K1030" s="70">
        <v>300</v>
      </c>
      <c r="L1030" s="70">
        <v>0</v>
      </c>
      <c r="M1030" t="str">
        <f t="shared" si="15"/>
        <v>נגן/נגנית נבל</v>
      </c>
      <c r="N1030" s="70" t="s">
        <v>100</v>
      </c>
      <c r="R1030" s="70" t="s">
        <v>353</v>
      </c>
    </row>
    <row r="1031" spans="1:18" x14ac:dyDescent="0.25">
      <c r="A1031" s="70" t="s">
        <v>1828</v>
      </c>
      <c r="B1031" s="70" t="s">
        <v>1829</v>
      </c>
      <c r="C1031" s="70">
        <v>7</v>
      </c>
      <c r="D1031" s="70">
        <v>1026</v>
      </c>
      <c r="E1031" s="70">
        <v>300</v>
      </c>
      <c r="F1031" s="70">
        <v>300</v>
      </c>
      <c r="G1031" s="70">
        <v>0</v>
      </c>
      <c r="H1031" s="70">
        <v>0</v>
      </c>
      <c r="I1031" s="70">
        <v>0</v>
      </c>
      <c r="J1031" s="70">
        <v>300</v>
      </c>
      <c r="K1031" s="70">
        <v>300</v>
      </c>
      <c r="L1031" s="70">
        <v>0</v>
      </c>
      <c r="M1031" t="str">
        <f t="shared" ref="M1031:M1094" si="16">TRIM(B1031)</f>
        <v>נגן/נגנית צ'לו</v>
      </c>
      <c r="N1031" s="70" t="s">
        <v>100</v>
      </c>
      <c r="R1031" s="70" t="s">
        <v>410</v>
      </c>
    </row>
    <row r="1032" spans="1:18" x14ac:dyDescent="0.25">
      <c r="A1032" s="70" t="s">
        <v>1304</v>
      </c>
      <c r="B1032" s="70" t="s">
        <v>1305</v>
      </c>
      <c r="C1032" s="70">
        <v>7</v>
      </c>
      <c r="D1032" s="70">
        <v>1027</v>
      </c>
      <c r="E1032" s="70">
        <v>300</v>
      </c>
      <c r="F1032" s="70">
        <v>300</v>
      </c>
      <c r="G1032" s="70">
        <v>0</v>
      </c>
      <c r="H1032" s="70">
        <v>0</v>
      </c>
      <c r="I1032" s="70">
        <v>0</v>
      </c>
      <c r="J1032" s="70">
        <v>300</v>
      </c>
      <c r="K1032" s="70">
        <v>300</v>
      </c>
      <c r="L1032" s="70">
        <v>0</v>
      </c>
      <c r="M1032" t="str">
        <f t="shared" si="16"/>
        <v>נגן/נגנית קלרינט</v>
      </c>
      <c r="N1032" s="70" t="s">
        <v>100</v>
      </c>
      <c r="R1032" s="70" t="s">
        <v>1155</v>
      </c>
    </row>
    <row r="1033" spans="1:18" x14ac:dyDescent="0.25">
      <c r="A1033" s="70" t="s">
        <v>1324</v>
      </c>
      <c r="B1033" s="70" t="s">
        <v>1325</v>
      </c>
      <c r="C1033" s="70">
        <v>7</v>
      </c>
      <c r="D1033" s="70">
        <v>1028</v>
      </c>
      <c r="E1033" s="70">
        <v>300</v>
      </c>
      <c r="F1033" s="70">
        <v>300</v>
      </c>
      <c r="G1033" s="70">
        <v>0</v>
      </c>
      <c r="H1033" s="70">
        <v>0</v>
      </c>
      <c r="I1033" s="70">
        <v>0</v>
      </c>
      <c r="J1033" s="70">
        <v>300</v>
      </c>
      <c r="K1033" s="70">
        <v>300</v>
      </c>
      <c r="L1033" s="70">
        <v>0</v>
      </c>
      <c r="M1033" t="str">
        <f t="shared" si="16"/>
        <v>נגן/נגנית תופים וקלידים</v>
      </c>
      <c r="N1033" s="70" t="s">
        <v>100</v>
      </c>
      <c r="R1033" s="70" t="s">
        <v>1539</v>
      </c>
    </row>
    <row r="1034" spans="1:18" x14ac:dyDescent="0.25">
      <c r="A1034" s="70" t="s">
        <v>1962</v>
      </c>
      <c r="B1034" s="70" t="s">
        <v>1963</v>
      </c>
      <c r="C1034" s="70">
        <v>3</v>
      </c>
      <c r="D1034" s="70">
        <v>1029</v>
      </c>
      <c r="E1034" s="70">
        <v>100</v>
      </c>
      <c r="F1034" s="70">
        <v>100</v>
      </c>
      <c r="G1034" s="70">
        <v>0</v>
      </c>
      <c r="H1034" s="70">
        <v>100</v>
      </c>
      <c r="I1034" s="70">
        <v>0</v>
      </c>
      <c r="J1034" s="70">
        <v>300</v>
      </c>
      <c r="K1034" s="70">
        <v>100</v>
      </c>
      <c r="L1034" s="70">
        <v>0</v>
      </c>
      <c r="M1034" t="str">
        <f t="shared" si="16"/>
        <v>נגר בנין</v>
      </c>
      <c r="N1034" s="70" t="s">
        <v>100</v>
      </c>
      <c r="R1034" s="70" t="s">
        <v>1543</v>
      </c>
    </row>
    <row r="1035" spans="1:18" x14ac:dyDescent="0.25">
      <c r="A1035" s="70">
        <v>1013</v>
      </c>
      <c r="B1035" s="70" t="s">
        <v>123</v>
      </c>
      <c r="C1035" s="70">
        <v>3</v>
      </c>
      <c r="D1035" s="70">
        <v>1030</v>
      </c>
      <c r="E1035" s="70">
        <v>100</v>
      </c>
      <c r="F1035" s="70">
        <v>100</v>
      </c>
      <c r="G1035" s="70">
        <v>0</v>
      </c>
      <c r="H1035" s="70">
        <v>100</v>
      </c>
      <c r="I1035" s="70">
        <v>0</v>
      </c>
      <c r="J1035" s="70">
        <v>300</v>
      </c>
      <c r="K1035" s="70">
        <v>100</v>
      </c>
      <c r="L1035" s="70">
        <v>0</v>
      </c>
      <c r="M1035" t="str">
        <f t="shared" si="16"/>
        <v>נגר מישטחים (גם בשטח)</v>
      </c>
      <c r="N1035" s="70" t="s">
        <v>100</v>
      </c>
      <c r="R1035" s="70" t="s">
        <v>1541</v>
      </c>
    </row>
    <row r="1036" spans="1:18" x14ac:dyDescent="0.25">
      <c r="A1036" s="70" t="s">
        <v>1957</v>
      </c>
      <c r="B1036" s="70" t="s">
        <v>1958</v>
      </c>
      <c r="C1036" s="70">
        <v>3</v>
      </c>
      <c r="D1036" s="70">
        <v>1031</v>
      </c>
      <c r="E1036" s="70">
        <v>100</v>
      </c>
      <c r="F1036" s="70">
        <v>100</v>
      </c>
      <c r="G1036" s="70">
        <v>0</v>
      </c>
      <c r="H1036" s="70">
        <v>100</v>
      </c>
      <c r="I1036" s="70">
        <v>0</v>
      </c>
      <c r="J1036" s="70">
        <v>300</v>
      </c>
      <c r="K1036" s="70">
        <v>100</v>
      </c>
      <c r="L1036" s="70">
        <v>0</v>
      </c>
      <c r="M1036" t="str">
        <f t="shared" si="16"/>
        <v>נגר רהיטים</v>
      </c>
      <c r="N1036" s="70" t="s">
        <v>100</v>
      </c>
      <c r="R1036" s="70" t="s">
        <v>587</v>
      </c>
    </row>
    <row r="1037" spans="1:18" x14ac:dyDescent="0.25">
      <c r="A1037" s="70">
        <v>2002</v>
      </c>
      <c r="B1037" s="70" t="s">
        <v>394</v>
      </c>
      <c r="C1037" s="70">
        <v>1</v>
      </c>
      <c r="D1037" s="70">
        <v>1032</v>
      </c>
      <c r="E1037" s="70">
        <v>100</v>
      </c>
      <c r="F1037" s="70">
        <v>100</v>
      </c>
      <c r="G1037" s="70">
        <v>0</v>
      </c>
      <c r="H1037" s="70">
        <v>0</v>
      </c>
      <c r="I1037" s="70">
        <v>0</v>
      </c>
      <c r="J1037" s="70">
        <v>300</v>
      </c>
      <c r="K1037" s="70">
        <v>0</v>
      </c>
      <c r="L1037" s="70">
        <v>0</v>
      </c>
      <c r="M1037" t="str">
        <f t="shared" si="16"/>
        <v>נהג - תנובה</v>
      </c>
      <c r="N1037" s="70" t="s">
        <v>100</v>
      </c>
      <c r="R1037" s="70" t="s">
        <v>297</v>
      </c>
    </row>
    <row r="1038" spans="1:18" x14ac:dyDescent="0.25">
      <c r="A1038" s="70">
        <v>1707</v>
      </c>
      <c r="B1038" s="70" t="s">
        <v>354</v>
      </c>
      <c r="C1038" s="70">
        <v>3</v>
      </c>
      <c r="D1038" s="70">
        <v>1033</v>
      </c>
      <c r="E1038" s="70">
        <v>50</v>
      </c>
      <c r="F1038" s="70">
        <v>50</v>
      </c>
      <c r="G1038" s="70">
        <v>0</v>
      </c>
      <c r="H1038" s="70">
        <v>0</v>
      </c>
      <c r="I1038" s="70">
        <v>0</v>
      </c>
      <c r="J1038" s="70">
        <v>300</v>
      </c>
      <c r="K1038" s="70">
        <v>50</v>
      </c>
      <c r="L1038" s="70">
        <v>0</v>
      </c>
      <c r="M1038" t="str">
        <f t="shared" si="16"/>
        <v>נהג אוטובוס במוסך בלבד</v>
      </c>
      <c r="N1038" s="70" t="s">
        <v>100</v>
      </c>
      <c r="R1038" s="70" t="s">
        <v>2095</v>
      </c>
    </row>
    <row r="1039" spans="1:18" x14ac:dyDescent="0.25">
      <c r="A1039" s="70">
        <v>2497</v>
      </c>
      <c r="B1039" s="70" t="s">
        <v>501</v>
      </c>
      <c r="C1039" s="70">
        <v>2</v>
      </c>
      <c r="D1039" s="70">
        <v>1034</v>
      </c>
      <c r="E1039" s="70">
        <v>100</v>
      </c>
      <c r="F1039" s="70">
        <v>100</v>
      </c>
      <c r="G1039" s="70">
        <v>0</v>
      </c>
      <c r="H1039" s="70">
        <v>100</v>
      </c>
      <c r="I1039" s="70">
        <v>0</v>
      </c>
      <c r="J1039" s="70">
        <v>300</v>
      </c>
      <c r="K1039" s="70">
        <v>100</v>
      </c>
      <c r="L1039" s="70">
        <v>0</v>
      </c>
      <c r="M1039" t="str">
        <f t="shared" si="16"/>
        <v>נהג אוטובוס חברת אגד</v>
      </c>
      <c r="N1039" s="70" t="s">
        <v>100</v>
      </c>
      <c r="R1039" s="70" t="s">
        <v>1909</v>
      </c>
    </row>
    <row r="1040" spans="1:18" x14ac:dyDescent="0.25">
      <c r="A1040" s="70">
        <v>2498</v>
      </c>
      <c r="B1040" s="70" t="s">
        <v>502</v>
      </c>
      <c r="C1040" s="70">
        <v>2</v>
      </c>
      <c r="D1040" s="70">
        <v>1035</v>
      </c>
      <c r="E1040" s="70">
        <v>100</v>
      </c>
      <c r="F1040" s="70">
        <v>100</v>
      </c>
      <c r="G1040" s="70">
        <v>0</v>
      </c>
      <c r="H1040" s="70">
        <v>100</v>
      </c>
      <c r="I1040" s="70">
        <v>0</v>
      </c>
      <c r="J1040" s="70">
        <v>300</v>
      </c>
      <c r="K1040" s="70">
        <v>100</v>
      </c>
      <c r="L1040" s="70">
        <v>0</v>
      </c>
      <c r="M1040" t="str">
        <f t="shared" si="16"/>
        <v>נהג אוטובוס חברת דן</v>
      </c>
      <c r="N1040" s="70" t="s">
        <v>100</v>
      </c>
      <c r="R1040" s="70" t="s">
        <v>797</v>
      </c>
    </row>
    <row r="1041" spans="1:18" x14ac:dyDescent="0.25">
      <c r="A1041" s="70" t="s">
        <v>1536</v>
      </c>
      <c r="B1041" s="70" t="s">
        <v>1537</v>
      </c>
      <c r="C1041" s="70">
        <v>3</v>
      </c>
      <c r="D1041" s="70">
        <v>1036</v>
      </c>
      <c r="E1041" s="70">
        <v>50</v>
      </c>
      <c r="F1041" s="70">
        <v>50</v>
      </c>
      <c r="G1041" s="70">
        <v>0</v>
      </c>
      <c r="H1041" s="70">
        <v>100</v>
      </c>
      <c r="I1041" s="70">
        <v>0</v>
      </c>
      <c r="J1041" s="70">
        <v>300</v>
      </c>
      <c r="K1041" s="70">
        <v>50</v>
      </c>
      <c r="L1041" s="70">
        <v>0</v>
      </c>
      <c r="M1041" t="str">
        <f t="shared" si="16"/>
        <v>נהג אמבולנס</v>
      </c>
      <c r="N1041" s="70" t="s">
        <v>100</v>
      </c>
      <c r="R1041" s="70" t="s">
        <v>795</v>
      </c>
    </row>
    <row r="1042" spans="1:18" x14ac:dyDescent="0.25">
      <c r="A1042" s="70" t="s">
        <v>2120</v>
      </c>
      <c r="B1042" s="70" t="s">
        <v>2121</v>
      </c>
      <c r="C1042" s="70">
        <v>3</v>
      </c>
      <c r="D1042" s="70">
        <v>1037</v>
      </c>
      <c r="E1042" s="70">
        <v>100</v>
      </c>
      <c r="F1042" s="70">
        <v>100</v>
      </c>
      <c r="G1042" s="70">
        <v>0</v>
      </c>
      <c r="H1042" s="70">
        <v>100</v>
      </c>
      <c r="I1042" s="70">
        <v>100</v>
      </c>
      <c r="J1042" s="70">
        <v>300</v>
      </c>
      <c r="K1042" s="70">
        <v>100</v>
      </c>
      <c r="L1042" s="70">
        <v>0</v>
      </c>
      <c r="M1042" t="str">
        <f t="shared" si="16"/>
        <v>נהג בלי טעינה ופריקה</v>
      </c>
      <c r="N1042" s="70" t="s">
        <v>100</v>
      </c>
      <c r="R1042" s="70" t="s">
        <v>246</v>
      </c>
    </row>
    <row r="1043" spans="1:18" x14ac:dyDescent="0.25">
      <c r="A1043" s="70" t="s">
        <v>1530</v>
      </c>
      <c r="B1043" s="70" t="s">
        <v>1531</v>
      </c>
      <c r="C1043" s="70">
        <v>3</v>
      </c>
      <c r="D1043" s="70">
        <v>1038</v>
      </c>
      <c r="E1043" s="70">
        <v>100</v>
      </c>
      <c r="F1043" s="70">
        <v>100</v>
      </c>
      <c r="G1043" s="70">
        <v>0</v>
      </c>
      <c r="H1043" s="70">
        <v>100</v>
      </c>
      <c r="I1043" s="70">
        <v>100</v>
      </c>
      <c r="J1043" s="70">
        <v>300</v>
      </c>
      <c r="K1043" s="70">
        <v>100</v>
      </c>
      <c r="L1043" s="70">
        <v>0</v>
      </c>
      <c r="M1043" t="str">
        <f t="shared" si="16"/>
        <v>נהג גרר</v>
      </c>
      <c r="N1043" s="70" t="s">
        <v>100</v>
      </c>
      <c r="R1043" s="70" t="s">
        <v>474</v>
      </c>
    </row>
    <row r="1044" spans="1:18" x14ac:dyDescent="0.25">
      <c r="A1044" s="70">
        <v>2613</v>
      </c>
      <c r="B1044" s="70" t="s">
        <v>612</v>
      </c>
      <c r="C1044" s="70">
        <v>7</v>
      </c>
      <c r="D1044" s="70">
        <v>1039</v>
      </c>
      <c r="E1044" s="70">
        <v>300</v>
      </c>
      <c r="F1044" s="70">
        <v>300</v>
      </c>
      <c r="G1044" s="70">
        <v>300</v>
      </c>
      <c r="H1044" s="70">
        <v>500</v>
      </c>
      <c r="I1044" s="70">
        <v>300</v>
      </c>
      <c r="J1044" s="70">
        <v>300</v>
      </c>
      <c r="K1044" s="70">
        <v>300</v>
      </c>
      <c r="L1044" s="70">
        <v>300</v>
      </c>
      <c r="M1044" t="str">
        <f t="shared" si="16"/>
        <v>נהג הסעות בשטחים</v>
      </c>
      <c r="N1044" s="70" t="s">
        <v>100</v>
      </c>
      <c r="R1044" s="70" t="s">
        <v>675</v>
      </c>
    </row>
    <row r="1045" spans="1:18" x14ac:dyDescent="0.25">
      <c r="A1045" s="70" t="s">
        <v>2134</v>
      </c>
      <c r="B1045" s="70" t="s">
        <v>2135</v>
      </c>
      <c r="C1045" s="70">
        <v>3</v>
      </c>
      <c r="D1045" s="70">
        <v>1040</v>
      </c>
      <c r="E1045" s="70">
        <v>100</v>
      </c>
      <c r="F1045" s="70">
        <v>100</v>
      </c>
      <c r="G1045" s="70">
        <v>0</v>
      </c>
      <c r="H1045" s="70">
        <v>100</v>
      </c>
      <c r="I1045" s="70">
        <v>100</v>
      </c>
      <c r="J1045" s="70">
        <v>300</v>
      </c>
      <c r="K1045" s="70">
        <v>100</v>
      </c>
      <c r="L1045" s="70">
        <v>0</v>
      </c>
      <c r="M1045" t="str">
        <f t="shared" si="16"/>
        <v>נהג הסעות/אוטובוס</v>
      </c>
      <c r="N1045" s="70" t="s">
        <v>100</v>
      </c>
      <c r="R1045" s="70" t="s">
        <v>803</v>
      </c>
    </row>
    <row r="1046" spans="1:18" x14ac:dyDescent="0.25">
      <c r="A1046" s="70" t="s">
        <v>1729</v>
      </c>
      <c r="B1046" s="70" t="s">
        <v>1730</v>
      </c>
      <c r="C1046" s="70">
        <v>3</v>
      </c>
      <c r="D1046" s="70">
        <v>1041</v>
      </c>
      <c r="E1046" s="70">
        <v>100</v>
      </c>
      <c r="F1046" s="70">
        <v>100</v>
      </c>
      <c r="G1046" s="70">
        <v>0</v>
      </c>
      <c r="H1046" s="70">
        <v>100</v>
      </c>
      <c r="I1046" s="70">
        <v>100</v>
      </c>
      <c r="J1046" s="70">
        <v>300</v>
      </c>
      <c r="K1046" s="70">
        <v>100</v>
      </c>
      <c r="L1046" s="70">
        <v>0</v>
      </c>
      <c r="M1046" t="str">
        <f t="shared" si="16"/>
        <v>נהג מוביל טנקים</v>
      </c>
      <c r="N1046" s="70" t="s">
        <v>100</v>
      </c>
      <c r="R1046" s="70" t="s">
        <v>1159</v>
      </c>
    </row>
    <row r="1047" spans="1:18" x14ac:dyDescent="0.25">
      <c r="A1047" s="70" t="s">
        <v>1144</v>
      </c>
      <c r="B1047" s="70" t="s">
        <v>1145</v>
      </c>
      <c r="C1047" s="70">
        <v>3</v>
      </c>
      <c r="D1047" s="70">
        <v>1042</v>
      </c>
      <c r="E1047" s="70">
        <v>100</v>
      </c>
      <c r="F1047" s="70">
        <v>100</v>
      </c>
      <c r="G1047" s="70">
        <v>0</v>
      </c>
      <c r="H1047" s="70">
        <v>100</v>
      </c>
      <c r="I1047" s="70">
        <v>0</v>
      </c>
      <c r="J1047" s="70">
        <v>300</v>
      </c>
      <c r="K1047" s="70">
        <v>100</v>
      </c>
      <c r="L1047" s="70">
        <v>0</v>
      </c>
      <c r="M1047" t="str">
        <f t="shared" si="16"/>
        <v>נהג מונית</v>
      </c>
      <c r="N1047" s="70" t="s">
        <v>100</v>
      </c>
      <c r="R1047" s="70" t="s">
        <v>397</v>
      </c>
    </row>
    <row r="1048" spans="1:18" x14ac:dyDescent="0.25">
      <c r="A1048" s="70" t="s">
        <v>1992</v>
      </c>
      <c r="B1048" s="70" t="s">
        <v>1993</v>
      </c>
      <c r="C1048" s="70">
        <v>3</v>
      </c>
      <c r="D1048" s="70">
        <v>1043</v>
      </c>
      <c r="E1048" s="70">
        <v>150</v>
      </c>
      <c r="F1048" s="70">
        <v>150</v>
      </c>
      <c r="G1048" s="70">
        <v>0</v>
      </c>
      <c r="H1048" s="70">
        <v>200</v>
      </c>
      <c r="I1048" s="70">
        <v>0</v>
      </c>
      <c r="J1048" s="70">
        <v>300</v>
      </c>
      <c r="K1048" s="70">
        <v>150</v>
      </c>
      <c r="L1048" s="70">
        <v>0</v>
      </c>
      <c r="M1048" t="str">
        <f t="shared" si="16"/>
        <v>נהג מחלק סולר</v>
      </c>
      <c r="N1048" s="70" t="s">
        <v>100</v>
      </c>
      <c r="R1048" s="70" t="s">
        <v>447</v>
      </c>
    </row>
    <row r="1049" spans="1:18" x14ac:dyDescent="0.25">
      <c r="A1049" s="70">
        <v>1078</v>
      </c>
      <c r="B1049" s="70" t="s">
        <v>176</v>
      </c>
      <c r="C1049" s="70">
        <v>3</v>
      </c>
      <c r="D1049" s="70">
        <v>1044</v>
      </c>
      <c r="E1049" s="70">
        <v>100</v>
      </c>
      <c r="F1049" s="70">
        <v>100</v>
      </c>
      <c r="G1049" s="70">
        <v>0</v>
      </c>
      <c r="H1049" s="70">
        <v>100</v>
      </c>
      <c r="I1049" s="70">
        <v>100</v>
      </c>
      <c r="J1049" s="70">
        <v>300</v>
      </c>
      <c r="K1049" s="70">
        <v>100</v>
      </c>
      <c r="L1049" s="70">
        <v>0</v>
      </c>
      <c r="M1049" t="str">
        <f t="shared" si="16"/>
        <v>נהג מחלק עתונים</v>
      </c>
      <c r="N1049" s="70" t="s">
        <v>100</v>
      </c>
      <c r="R1049" s="70" t="s">
        <v>479</v>
      </c>
    </row>
    <row r="1050" spans="1:18" x14ac:dyDescent="0.25">
      <c r="A1050" s="70" t="s">
        <v>1966</v>
      </c>
      <c r="B1050" s="70" t="s">
        <v>1967</v>
      </c>
      <c r="C1050" s="70">
        <v>3</v>
      </c>
      <c r="D1050" s="70">
        <v>1045</v>
      </c>
      <c r="E1050" s="70">
        <v>100</v>
      </c>
      <c r="F1050" s="70">
        <v>100</v>
      </c>
      <c r="G1050" s="70">
        <v>0</v>
      </c>
      <c r="H1050" s="70">
        <v>100</v>
      </c>
      <c r="I1050" s="70">
        <v>100</v>
      </c>
      <c r="J1050" s="70">
        <v>300</v>
      </c>
      <c r="K1050" s="70">
        <v>100</v>
      </c>
      <c r="L1050" s="70">
        <v>0</v>
      </c>
      <c r="M1050" t="str">
        <f t="shared" si="16"/>
        <v>נהג מכונת נקיון</v>
      </c>
      <c r="N1050" s="70" t="s">
        <v>100</v>
      </c>
      <c r="R1050" s="70" t="s">
        <v>469</v>
      </c>
    </row>
    <row r="1051" spans="1:18" x14ac:dyDescent="0.25">
      <c r="A1051" s="70" t="s">
        <v>2138</v>
      </c>
      <c r="B1051" s="70" t="s">
        <v>2139</v>
      </c>
      <c r="C1051" s="70">
        <v>3</v>
      </c>
      <c r="D1051" s="70">
        <v>1046</v>
      </c>
      <c r="E1051" s="70">
        <v>100</v>
      </c>
      <c r="F1051" s="70">
        <v>100</v>
      </c>
      <c r="G1051" s="70">
        <v>0</v>
      </c>
      <c r="H1051" s="70">
        <v>100</v>
      </c>
      <c r="I1051" s="70">
        <v>100</v>
      </c>
      <c r="J1051" s="70">
        <v>300</v>
      </c>
      <c r="K1051" s="70">
        <v>100</v>
      </c>
      <c r="L1051" s="70">
        <v>0</v>
      </c>
      <c r="M1051" t="str">
        <f t="shared" si="16"/>
        <v>נהג משאית בלי טעינה ופריקה</v>
      </c>
      <c r="N1051" s="70" t="s">
        <v>100</v>
      </c>
      <c r="R1051" s="70" t="s">
        <v>287</v>
      </c>
    </row>
    <row r="1052" spans="1:18" x14ac:dyDescent="0.25">
      <c r="A1052" s="70" t="s">
        <v>2140</v>
      </c>
      <c r="B1052" s="70" t="s">
        <v>2141</v>
      </c>
      <c r="C1052" s="70">
        <v>3</v>
      </c>
      <c r="D1052" s="70">
        <v>1047</v>
      </c>
      <c r="E1052" s="70">
        <v>150</v>
      </c>
      <c r="F1052" s="70">
        <v>150</v>
      </c>
      <c r="G1052" s="70">
        <v>0</v>
      </c>
      <c r="H1052" s="70">
        <v>150</v>
      </c>
      <c r="I1052" s="70">
        <v>0</v>
      </c>
      <c r="J1052" s="70">
        <v>300</v>
      </c>
      <c r="K1052" s="70">
        <v>150</v>
      </c>
      <c r="L1052" s="70">
        <v>0</v>
      </c>
      <c r="M1052" t="str">
        <f t="shared" si="16"/>
        <v>נהג משאית עם טעינה ופריקה</v>
      </c>
      <c r="N1052" s="70" t="s">
        <v>100</v>
      </c>
      <c r="R1052" s="70" t="s">
        <v>1797</v>
      </c>
    </row>
    <row r="1053" spans="1:18" x14ac:dyDescent="0.25">
      <c r="A1053" s="70" t="s">
        <v>2142</v>
      </c>
      <c r="B1053" s="70" t="s">
        <v>2143</v>
      </c>
      <c r="C1053" s="70">
        <v>3</v>
      </c>
      <c r="D1053" s="70">
        <v>1048</v>
      </c>
      <c r="E1053" s="70">
        <v>150</v>
      </c>
      <c r="F1053" s="70">
        <v>150</v>
      </c>
      <c r="G1053" s="70">
        <v>0</v>
      </c>
      <c r="H1053" s="70">
        <v>100</v>
      </c>
      <c r="I1053" s="70">
        <v>0</v>
      </c>
      <c r="J1053" s="70">
        <v>300</v>
      </c>
      <c r="K1053" s="70">
        <v>150</v>
      </c>
      <c r="L1053" s="70">
        <v>0</v>
      </c>
      <c r="M1053" t="str">
        <f t="shared" si="16"/>
        <v>נהג סמיטריילר</v>
      </c>
      <c r="N1053" s="70" t="s">
        <v>100</v>
      </c>
      <c r="R1053" s="70" t="s">
        <v>393</v>
      </c>
    </row>
    <row r="1054" spans="1:18" x14ac:dyDescent="0.25">
      <c r="A1054" s="70" t="s">
        <v>2126</v>
      </c>
      <c r="B1054" s="70" t="s">
        <v>2127</v>
      </c>
      <c r="C1054" s="70">
        <v>3</v>
      </c>
      <c r="D1054" s="70">
        <v>1049</v>
      </c>
      <c r="E1054" s="70">
        <v>100</v>
      </c>
      <c r="F1054" s="70">
        <v>100</v>
      </c>
      <c r="G1054" s="70">
        <v>0</v>
      </c>
      <c r="H1054" s="70">
        <v>100</v>
      </c>
      <c r="I1054" s="70">
        <v>100</v>
      </c>
      <c r="J1054" s="70">
        <v>300</v>
      </c>
      <c r="K1054" s="70">
        <v>100</v>
      </c>
      <c r="L1054" s="70">
        <v>0</v>
      </c>
      <c r="M1054" t="str">
        <f t="shared" si="16"/>
        <v>נהג עם טעינה ופריקה</v>
      </c>
      <c r="N1054" s="70" t="s">
        <v>100</v>
      </c>
      <c r="R1054" s="70" t="s">
        <v>1944</v>
      </c>
    </row>
    <row r="1055" spans="1:18" x14ac:dyDescent="0.25">
      <c r="A1055" s="70" t="s">
        <v>1532</v>
      </c>
      <c r="B1055" s="70" t="s">
        <v>1533</v>
      </c>
      <c r="C1055" s="70">
        <v>3</v>
      </c>
      <c r="D1055" s="70">
        <v>1050</v>
      </c>
      <c r="E1055" s="70">
        <v>50</v>
      </c>
      <c r="F1055" s="70">
        <v>50</v>
      </c>
      <c r="G1055" s="70">
        <v>0</v>
      </c>
      <c r="H1055" s="70">
        <v>100</v>
      </c>
      <c r="I1055" s="70">
        <v>0</v>
      </c>
      <c r="J1055" s="70">
        <v>300</v>
      </c>
      <c r="K1055" s="70">
        <v>50</v>
      </c>
      <c r="L1055" s="70">
        <v>0</v>
      </c>
      <c r="M1055" t="str">
        <f t="shared" si="16"/>
        <v>נהג קטר</v>
      </c>
      <c r="N1055" s="70" t="s">
        <v>100</v>
      </c>
      <c r="R1055" s="70" t="s">
        <v>270</v>
      </c>
    </row>
    <row r="1056" spans="1:18" x14ac:dyDescent="0.25">
      <c r="A1056" s="70" t="s">
        <v>1818</v>
      </c>
      <c r="B1056" s="70" t="s">
        <v>1819</v>
      </c>
      <c r="C1056" s="70">
        <v>3</v>
      </c>
      <c r="D1056" s="70">
        <v>1051</v>
      </c>
      <c r="E1056" s="70">
        <v>150</v>
      </c>
      <c r="F1056" s="70">
        <v>150</v>
      </c>
      <c r="G1056" s="70">
        <v>0</v>
      </c>
      <c r="H1056" s="70">
        <v>200</v>
      </c>
      <c r="I1056" s="70">
        <v>0</v>
      </c>
      <c r="J1056" s="70">
        <v>300</v>
      </c>
      <c r="K1056" s="70">
        <v>150</v>
      </c>
      <c r="L1056" s="70">
        <v>0</v>
      </c>
      <c r="M1056" t="str">
        <f t="shared" si="16"/>
        <v>נהג/מחלק כימיקלים ושמנים</v>
      </c>
      <c r="N1056" s="70" t="s">
        <v>100</v>
      </c>
      <c r="R1056" s="70" t="s">
        <v>197</v>
      </c>
    </row>
    <row r="1057" spans="1:18" x14ac:dyDescent="0.25">
      <c r="A1057" s="70" t="s">
        <v>1418</v>
      </c>
      <c r="B1057" s="70" t="s">
        <v>1419</v>
      </c>
      <c r="C1057" s="70">
        <v>3</v>
      </c>
      <c r="D1057" s="70">
        <v>1052</v>
      </c>
      <c r="E1057" s="70">
        <v>100</v>
      </c>
      <c r="F1057" s="70">
        <v>100</v>
      </c>
      <c r="G1057" s="70">
        <v>0</v>
      </c>
      <c r="H1057" s="70">
        <v>100</v>
      </c>
      <c r="I1057" s="70">
        <v>100</v>
      </c>
      <c r="J1057" s="70">
        <v>300</v>
      </c>
      <c r="K1057" s="70">
        <v>100</v>
      </c>
      <c r="L1057" s="70">
        <v>0</v>
      </c>
      <c r="M1057" t="str">
        <f t="shared" si="16"/>
        <v>נהג/נהגת גורר/גוררת</v>
      </c>
      <c r="N1057" s="70" t="s">
        <v>100</v>
      </c>
      <c r="R1057" s="70" t="s">
        <v>156</v>
      </c>
    </row>
    <row r="1058" spans="1:18" x14ac:dyDescent="0.25">
      <c r="A1058" s="70">
        <v>2635</v>
      </c>
      <c r="B1058" s="70" t="s">
        <v>634</v>
      </c>
      <c r="C1058" s="70">
        <v>3</v>
      </c>
      <c r="D1058" s="70">
        <v>1053</v>
      </c>
      <c r="E1058" s="70">
        <v>100</v>
      </c>
      <c r="F1058" s="70">
        <v>100</v>
      </c>
      <c r="G1058" s="70">
        <v>0</v>
      </c>
      <c r="H1058" s="70">
        <v>100</v>
      </c>
      <c r="I1058" s="70">
        <v>0</v>
      </c>
      <c r="J1058" s="70">
        <v>300</v>
      </c>
      <c r="K1058" s="70">
        <v>100</v>
      </c>
      <c r="L1058" s="70">
        <v>0</v>
      </c>
      <c r="M1058" t="str">
        <f t="shared" si="16"/>
        <v>נהול והדרכה בתחום חקלאי</v>
      </c>
      <c r="N1058" s="70" t="s">
        <v>100</v>
      </c>
      <c r="R1058" s="70" t="s">
        <v>504</v>
      </c>
    </row>
    <row r="1059" spans="1:18" x14ac:dyDescent="0.25">
      <c r="A1059" s="70">
        <v>2429</v>
      </c>
      <c r="B1059" s="70" t="s">
        <v>437</v>
      </c>
      <c r="C1059" s="70">
        <v>7</v>
      </c>
      <c r="D1059" s="70">
        <v>1054</v>
      </c>
      <c r="E1059" s="70">
        <v>300</v>
      </c>
      <c r="F1059" s="70">
        <v>300</v>
      </c>
      <c r="G1059" s="70">
        <v>300</v>
      </c>
      <c r="H1059" s="70">
        <v>300</v>
      </c>
      <c r="I1059" s="70">
        <v>300</v>
      </c>
      <c r="J1059" s="70">
        <v>300</v>
      </c>
      <c r="K1059" s="70">
        <v>300</v>
      </c>
      <c r="L1059" s="70">
        <v>0</v>
      </c>
      <c r="M1059" t="str">
        <f t="shared" si="16"/>
        <v>נווט טיסה</v>
      </c>
      <c r="N1059" s="70" t="s">
        <v>100</v>
      </c>
      <c r="R1059" s="70" t="s">
        <v>503</v>
      </c>
    </row>
    <row r="1060" spans="1:18" x14ac:dyDescent="0.25">
      <c r="A1060" s="70" t="s">
        <v>999</v>
      </c>
      <c r="B1060" s="70" t="s">
        <v>1000</v>
      </c>
      <c r="C1060" s="70">
        <v>1</v>
      </c>
      <c r="D1060" s="70">
        <v>1055</v>
      </c>
      <c r="E1060" s="70">
        <v>0</v>
      </c>
      <c r="F1060" s="70">
        <v>0</v>
      </c>
      <c r="G1060" s="70">
        <v>0</v>
      </c>
      <c r="H1060" s="70">
        <v>0</v>
      </c>
      <c r="I1060" s="70">
        <v>0</v>
      </c>
      <c r="J1060" s="70">
        <v>300</v>
      </c>
      <c r="K1060" s="70">
        <v>0</v>
      </c>
      <c r="L1060" s="70">
        <v>0</v>
      </c>
      <c r="M1060" t="str">
        <f t="shared" si="16"/>
        <v>נוירואימונולוג/נוירואימונולוגית</v>
      </c>
      <c r="N1060" s="70" t="s">
        <v>100</v>
      </c>
      <c r="R1060" s="70" t="s">
        <v>324</v>
      </c>
    </row>
    <row r="1061" spans="1:18" x14ac:dyDescent="0.25">
      <c r="A1061" s="70">
        <v>1772</v>
      </c>
      <c r="B1061" s="70" t="s">
        <v>369</v>
      </c>
      <c r="C1061" s="70">
        <v>3</v>
      </c>
      <c r="D1061" s="70">
        <v>1056</v>
      </c>
      <c r="E1061" s="70">
        <v>100</v>
      </c>
      <c r="F1061" s="70">
        <v>100</v>
      </c>
      <c r="G1061" s="70">
        <v>0</v>
      </c>
      <c r="H1061" s="70">
        <v>100</v>
      </c>
      <c r="I1061" s="70">
        <v>0</v>
      </c>
      <c r="J1061" s="70">
        <v>300</v>
      </c>
      <c r="K1061" s="70">
        <v>100</v>
      </c>
      <c r="L1061" s="70">
        <v>0</v>
      </c>
      <c r="M1061" t="str">
        <f t="shared" si="16"/>
        <v>ניהול ותיפעול מתקני שעשועים</v>
      </c>
      <c r="N1061" s="70" t="s">
        <v>100</v>
      </c>
      <c r="R1061" s="70" t="s">
        <v>514</v>
      </c>
    </row>
    <row r="1062" spans="1:18" x14ac:dyDescent="0.25">
      <c r="A1062" s="70">
        <v>2561</v>
      </c>
      <c r="B1062" s="70" t="s">
        <v>563</v>
      </c>
      <c r="C1062" s="70">
        <v>2</v>
      </c>
      <c r="D1062" s="70">
        <v>1057</v>
      </c>
      <c r="E1062" s="70">
        <v>50</v>
      </c>
      <c r="F1062" s="70">
        <v>50</v>
      </c>
      <c r="G1062" s="70">
        <v>0</v>
      </c>
      <c r="H1062" s="70">
        <v>50</v>
      </c>
      <c r="I1062" s="70">
        <v>0</v>
      </c>
      <c r="J1062" s="70">
        <v>300</v>
      </c>
      <c r="K1062" s="70">
        <v>50</v>
      </c>
      <c r="L1062" s="70">
        <v>0</v>
      </c>
      <c r="M1062" t="str">
        <f t="shared" si="16"/>
        <v>ניטור זבובים</v>
      </c>
      <c r="N1062" s="70" t="s">
        <v>100</v>
      </c>
      <c r="R1062" s="70" t="s">
        <v>532</v>
      </c>
    </row>
    <row r="1063" spans="1:18" x14ac:dyDescent="0.25">
      <c r="A1063" s="70">
        <v>2659</v>
      </c>
      <c r="B1063" s="70" t="s">
        <v>657</v>
      </c>
      <c r="C1063" s="70">
        <v>6</v>
      </c>
      <c r="D1063" s="70">
        <v>1058</v>
      </c>
      <c r="E1063" s="70">
        <v>300</v>
      </c>
      <c r="F1063" s="70">
        <v>300</v>
      </c>
      <c r="G1063" s="70">
        <v>0</v>
      </c>
      <c r="H1063" s="70">
        <v>0</v>
      </c>
      <c r="I1063" s="70">
        <v>0</v>
      </c>
      <c r="J1063" s="70">
        <v>300</v>
      </c>
      <c r="K1063" s="70">
        <v>0</v>
      </c>
      <c r="L1063" s="70">
        <v>0</v>
      </c>
      <c r="M1063" t="str">
        <f t="shared" si="16"/>
        <v>נמרולוג/ נמרולוגית</v>
      </c>
      <c r="N1063" s="70" t="s">
        <v>100</v>
      </c>
      <c r="R1063" s="70" t="s">
        <v>531</v>
      </c>
    </row>
    <row r="1064" spans="1:18" x14ac:dyDescent="0.25">
      <c r="A1064" s="70" t="s">
        <v>1906</v>
      </c>
      <c r="B1064" s="70" t="s">
        <v>1907</v>
      </c>
      <c r="C1064" s="70">
        <v>3</v>
      </c>
      <c r="D1064" s="70">
        <v>1059</v>
      </c>
      <c r="E1064" s="70">
        <v>100</v>
      </c>
      <c r="F1064" s="70">
        <v>100</v>
      </c>
      <c r="G1064" s="70">
        <v>0</v>
      </c>
      <c r="H1064" s="70">
        <v>100</v>
      </c>
      <c r="I1064" s="70">
        <v>100</v>
      </c>
      <c r="J1064" s="70">
        <v>300</v>
      </c>
      <c r="K1064" s="70">
        <v>100</v>
      </c>
      <c r="L1064" s="70">
        <v>0</v>
      </c>
      <c r="M1064" t="str">
        <f t="shared" si="16"/>
        <v>נפח</v>
      </c>
      <c r="N1064" s="70" t="s">
        <v>100</v>
      </c>
      <c r="R1064" s="70" t="s">
        <v>255</v>
      </c>
    </row>
    <row r="1065" spans="1:18" x14ac:dyDescent="0.25">
      <c r="A1065" s="70">
        <v>2484</v>
      </c>
      <c r="B1065" s="70" t="s">
        <v>488</v>
      </c>
      <c r="C1065" s="70">
        <v>3</v>
      </c>
      <c r="D1065" s="70">
        <v>1060</v>
      </c>
      <c r="E1065" s="70">
        <v>0</v>
      </c>
      <c r="F1065" s="70">
        <v>0</v>
      </c>
      <c r="G1065" s="70">
        <v>0</v>
      </c>
      <c r="H1065" s="70">
        <v>0</v>
      </c>
      <c r="I1065" s="70">
        <v>0</v>
      </c>
      <c r="J1065" s="70">
        <v>300</v>
      </c>
      <c r="K1065" s="70">
        <v>0</v>
      </c>
      <c r="L1065" s="70">
        <v>0</v>
      </c>
      <c r="M1065" t="str">
        <f t="shared" si="16"/>
        <v>נציג שירות לקוחות</v>
      </c>
      <c r="N1065" s="70" t="s">
        <v>100</v>
      </c>
      <c r="R1065" s="70" t="s">
        <v>793</v>
      </c>
    </row>
    <row r="1066" spans="1:18" x14ac:dyDescent="0.25">
      <c r="A1066" s="70" t="s">
        <v>1146</v>
      </c>
      <c r="B1066" s="70" t="s">
        <v>1147</v>
      </c>
      <c r="C1066" s="70">
        <v>3</v>
      </c>
      <c r="D1066" s="70">
        <v>1061</v>
      </c>
      <c r="E1066" s="70">
        <v>50</v>
      </c>
      <c r="F1066" s="70">
        <v>50</v>
      </c>
      <c r="G1066" s="70">
        <v>0</v>
      </c>
      <c r="H1066" s="70">
        <v>100</v>
      </c>
      <c r="I1066" s="70">
        <v>0</v>
      </c>
      <c r="J1066" s="70">
        <v>300</v>
      </c>
      <c r="K1066" s="70">
        <v>50</v>
      </c>
      <c r="L1066" s="70">
        <v>0</v>
      </c>
      <c r="M1066" t="str">
        <f t="shared" si="16"/>
        <v>נקוי חימי</v>
      </c>
      <c r="N1066" s="70" t="s">
        <v>100</v>
      </c>
      <c r="R1066" s="70" t="s">
        <v>1161</v>
      </c>
    </row>
    <row r="1067" spans="1:18" x14ac:dyDescent="0.25">
      <c r="A1067" s="70" t="s">
        <v>1534</v>
      </c>
      <c r="B1067" s="70" t="s">
        <v>1535</v>
      </c>
      <c r="C1067" s="70">
        <v>3</v>
      </c>
      <c r="D1067" s="70">
        <v>1062</v>
      </c>
      <c r="E1067" s="70">
        <v>100</v>
      </c>
      <c r="F1067" s="70">
        <v>100</v>
      </c>
      <c r="G1067" s="70">
        <v>0</v>
      </c>
      <c r="H1067" s="70">
        <v>100</v>
      </c>
      <c r="I1067" s="70">
        <v>0</v>
      </c>
      <c r="J1067" s="70">
        <v>300</v>
      </c>
      <c r="K1067" s="70">
        <v>100</v>
      </c>
      <c r="L1067" s="70">
        <v>0</v>
      </c>
      <c r="M1067" t="str">
        <f t="shared" si="16"/>
        <v>נשק</v>
      </c>
      <c r="N1067" s="70" t="s">
        <v>100</v>
      </c>
      <c r="R1067" s="70" t="s">
        <v>348</v>
      </c>
    </row>
    <row r="1068" spans="1:18" x14ac:dyDescent="0.25">
      <c r="A1068" s="70">
        <v>2738</v>
      </c>
      <c r="B1068" s="70" t="s">
        <v>2345</v>
      </c>
      <c r="C1068" s="70">
        <v>7</v>
      </c>
      <c r="D1068" s="70">
        <v>1063</v>
      </c>
      <c r="E1068" s="70">
        <v>300</v>
      </c>
      <c r="F1068" s="70">
        <v>300</v>
      </c>
      <c r="G1068" s="70">
        <v>0</v>
      </c>
      <c r="H1068" s="70">
        <v>300</v>
      </c>
      <c r="I1068" s="70">
        <v>300</v>
      </c>
      <c r="J1068" s="70">
        <v>300</v>
      </c>
      <c r="K1068" s="70">
        <v>300</v>
      </c>
      <c r="L1068" s="70">
        <v>300</v>
      </c>
      <c r="M1068" t="str">
        <f t="shared" si="16"/>
        <v>נתב אוניות</v>
      </c>
      <c r="N1068" s="70" t="s">
        <v>100</v>
      </c>
      <c r="R1068" s="70" t="s">
        <v>646</v>
      </c>
    </row>
    <row r="1069" spans="1:18" x14ac:dyDescent="0.25">
      <c r="A1069" s="70" t="s">
        <v>2184</v>
      </c>
      <c r="B1069" s="70" t="s">
        <v>2185</v>
      </c>
      <c r="C1069" s="70">
        <v>7</v>
      </c>
      <c r="D1069" s="70">
        <v>1064</v>
      </c>
      <c r="E1069" s="70">
        <v>300</v>
      </c>
      <c r="F1069" s="70">
        <v>300</v>
      </c>
      <c r="G1069" s="70">
        <v>0</v>
      </c>
      <c r="H1069" s="70">
        <v>100</v>
      </c>
      <c r="I1069" s="70">
        <v>0</v>
      </c>
      <c r="J1069" s="70">
        <v>300</v>
      </c>
      <c r="K1069" s="70">
        <v>150</v>
      </c>
      <c r="L1069" s="70">
        <v>0</v>
      </c>
      <c r="M1069" t="str">
        <f t="shared" si="16"/>
        <v>סבל בשוק</v>
      </c>
      <c r="N1069" s="70" t="s">
        <v>100</v>
      </c>
      <c r="R1069" s="70" t="s">
        <v>801</v>
      </c>
    </row>
    <row r="1070" spans="1:18" x14ac:dyDescent="0.25">
      <c r="A1070" s="70" t="s">
        <v>1013</v>
      </c>
      <c r="B1070" s="70" t="s">
        <v>1014</v>
      </c>
      <c r="C1070" s="70">
        <v>7</v>
      </c>
      <c r="D1070" s="70">
        <v>1065</v>
      </c>
      <c r="E1070" s="70">
        <v>300</v>
      </c>
      <c r="F1070" s="70">
        <v>300</v>
      </c>
      <c r="G1070" s="70">
        <v>0</v>
      </c>
      <c r="H1070" s="70">
        <v>100</v>
      </c>
      <c r="I1070" s="70">
        <v>0</v>
      </c>
      <c r="J1070" s="70">
        <v>300</v>
      </c>
      <c r="K1070" s="70">
        <v>150</v>
      </c>
      <c r="L1070" s="70">
        <v>0</v>
      </c>
      <c r="M1070" t="str">
        <f t="shared" si="16"/>
        <v>סבל סוור</v>
      </c>
      <c r="N1070" s="70" t="s">
        <v>100</v>
      </c>
      <c r="R1070" s="70" t="s">
        <v>473</v>
      </c>
    </row>
    <row r="1071" spans="1:18" x14ac:dyDescent="0.25">
      <c r="A1071" s="70">
        <v>1130</v>
      </c>
      <c r="B1071" s="70" t="s">
        <v>219</v>
      </c>
      <c r="C1071" s="70">
        <v>1</v>
      </c>
      <c r="D1071" s="70">
        <v>1066</v>
      </c>
      <c r="E1071" s="70">
        <v>0</v>
      </c>
      <c r="F1071" s="70">
        <v>0</v>
      </c>
      <c r="G1071" s="70">
        <v>0</v>
      </c>
      <c r="H1071" s="70">
        <v>0</v>
      </c>
      <c r="I1071" s="70">
        <v>0</v>
      </c>
      <c r="J1071" s="70">
        <v>300</v>
      </c>
      <c r="K1071" s="70">
        <v>0</v>
      </c>
      <c r="L1071" s="70">
        <v>0</v>
      </c>
      <c r="M1071" t="str">
        <f t="shared" si="16"/>
        <v>סגן ראש מועצה</v>
      </c>
      <c r="N1071" s="70" t="s">
        <v>100</v>
      </c>
      <c r="R1071" s="70" t="s">
        <v>596</v>
      </c>
    </row>
    <row r="1072" spans="1:18" x14ac:dyDescent="0.25">
      <c r="A1072" s="70">
        <v>1661</v>
      </c>
      <c r="B1072" s="70" t="s">
        <v>339</v>
      </c>
      <c r="C1072" s="70">
        <v>1</v>
      </c>
      <c r="D1072" s="70">
        <v>1067</v>
      </c>
      <c r="E1072" s="70">
        <v>0</v>
      </c>
      <c r="F1072" s="70">
        <v>0</v>
      </c>
      <c r="G1072" s="70">
        <v>0</v>
      </c>
      <c r="H1072" s="70">
        <v>0</v>
      </c>
      <c r="I1072" s="70">
        <v>0</v>
      </c>
      <c r="J1072" s="70">
        <v>300</v>
      </c>
      <c r="K1072" s="70">
        <v>0</v>
      </c>
      <c r="L1072" s="70">
        <v>0</v>
      </c>
      <c r="M1072" t="str">
        <f t="shared" si="16"/>
        <v>סגן ראש עיר</v>
      </c>
      <c r="N1072" s="70" t="s">
        <v>100</v>
      </c>
      <c r="R1072" s="70" t="s">
        <v>585</v>
      </c>
    </row>
    <row r="1073" spans="1:18" x14ac:dyDescent="0.25">
      <c r="A1073" s="70" t="s">
        <v>1162</v>
      </c>
      <c r="B1073" s="70" t="s">
        <v>1163</v>
      </c>
      <c r="C1073" s="70">
        <v>2</v>
      </c>
      <c r="D1073" s="70">
        <v>1068</v>
      </c>
      <c r="E1073" s="70">
        <v>0</v>
      </c>
      <c r="F1073" s="70">
        <v>0</v>
      </c>
      <c r="G1073" s="70">
        <v>0</v>
      </c>
      <c r="H1073" s="70">
        <v>0</v>
      </c>
      <c r="I1073" s="70">
        <v>0</v>
      </c>
      <c r="J1073" s="70">
        <v>300</v>
      </c>
      <c r="K1073" s="70">
        <v>0</v>
      </c>
      <c r="L1073" s="70">
        <v>0</v>
      </c>
      <c r="M1073" t="str">
        <f t="shared" si="16"/>
        <v>סדר מחשב</v>
      </c>
      <c r="N1073" s="70" t="s">
        <v>100</v>
      </c>
      <c r="R1073" s="70" t="s">
        <v>1395</v>
      </c>
    </row>
    <row r="1074" spans="1:18" x14ac:dyDescent="0.25">
      <c r="A1074" s="70" t="s">
        <v>1710</v>
      </c>
      <c r="B1074" s="70" t="s">
        <v>1711</v>
      </c>
      <c r="C1074" s="70">
        <v>3</v>
      </c>
      <c r="D1074" s="70">
        <v>1069</v>
      </c>
      <c r="E1074" s="70">
        <v>100</v>
      </c>
      <c r="F1074" s="70">
        <v>100</v>
      </c>
      <c r="G1074" s="70">
        <v>0</v>
      </c>
      <c r="H1074" s="70">
        <v>100</v>
      </c>
      <c r="I1074" s="70">
        <v>0</v>
      </c>
      <c r="J1074" s="70">
        <v>300</v>
      </c>
      <c r="K1074" s="70">
        <v>100</v>
      </c>
      <c r="L1074" s="70">
        <v>0</v>
      </c>
      <c r="M1074" t="str">
        <f t="shared" si="16"/>
        <v>סדרן</v>
      </c>
      <c r="N1074" s="70" t="s">
        <v>100</v>
      </c>
      <c r="R1074" s="70" t="s">
        <v>2223</v>
      </c>
    </row>
    <row r="1075" spans="1:18" x14ac:dyDescent="0.25">
      <c r="A1075" s="70">
        <v>2521</v>
      </c>
      <c r="B1075" s="70" t="s">
        <v>525</v>
      </c>
      <c r="C1075" s="70">
        <v>3</v>
      </c>
      <c r="D1075" s="70">
        <v>1070</v>
      </c>
      <c r="E1075" s="70">
        <v>100</v>
      </c>
      <c r="F1075" s="70">
        <v>100</v>
      </c>
      <c r="G1075" s="70">
        <v>0</v>
      </c>
      <c r="H1075" s="70">
        <v>0</v>
      </c>
      <c r="I1075" s="70">
        <v>0</v>
      </c>
      <c r="J1075" s="70">
        <v>300</v>
      </c>
      <c r="K1075" s="70">
        <v>0</v>
      </c>
      <c r="L1075" s="70">
        <v>0</v>
      </c>
      <c r="M1075" t="str">
        <f t="shared" si="16"/>
        <v>סדרן בתחנת מוניות</v>
      </c>
      <c r="N1075" s="70" t="s">
        <v>100</v>
      </c>
      <c r="R1075" s="70" t="s">
        <v>1823</v>
      </c>
    </row>
    <row r="1076" spans="1:18" x14ac:dyDescent="0.25">
      <c r="A1076" s="70" t="s">
        <v>1594</v>
      </c>
      <c r="B1076" s="70" t="s">
        <v>1595</v>
      </c>
      <c r="C1076" s="70">
        <v>3</v>
      </c>
      <c r="D1076" s="70">
        <v>1071</v>
      </c>
      <c r="E1076" s="70">
        <v>100</v>
      </c>
      <c r="F1076" s="70">
        <v>100</v>
      </c>
      <c r="G1076" s="70">
        <v>0</v>
      </c>
      <c r="H1076" s="70">
        <v>0</v>
      </c>
      <c r="I1076" s="70">
        <v>0</v>
      </c>
      <c r="J1076" s="70">
        <v>300</v>
      </c>
      <c r="K1076" s="70">
        <v>50</v>
      </c>
      <c r="L1076" s="70">
        <v>0</v>
      </c>
      <c r="M1076" t="str">
        <f t="shared" si="16"/>
        <v>סדרן עבודה</v>
      </c>
      <c r="N1076" s="70" t="s">
        <v>100</v>
      </c>
      <c r="R1076" s="70" t="s">
        <v>1319</v>
      </c>
    </row>
    <row r="1077" spans="1:18" x14ac:dyDescent="0.25">
      <c r="A1077" s="70" t="s">
        <v>1354</v>
      </c>
      <c r="B1077" s="70" t="s">
        <v>1355</v>
      </c>
      <c r="C1077" s="70">
        <v>3</v>
      </c>
      <c r="D1077" s="70">
        <v>1072</v>
      </c>
      <c r="E1077" s="70">
        <v>100</v>
      </c>
      <c r="F1077" s="70">
        <v>100</v>
      </c>
      <c r="G1077" s="70">
        <v>0</v>
      </c>
      <c r="H1077" s="70">
        <v>100</v>
      </c>
      <c r="I1077" s="70">
        <v>0</v>
      </c>
      <c r="J1077" s="70">
        <v>300</v>
      </c>
      <c r="K1077" s="70">
        <v>100</v>
      </c>
      <c r="L1077" s="70">
        <v>0</v>
      </c>
      <c r="M1077" t="str">
        <f t="shared" si="16"/>
        <v>סדרן/סדרנית מדף</v>
      </c>
      <c r="N1077" s="70" t="s">
        <v>100</v>
      </c>
      <c r="R1077" s="70" t="s">
        <v>1321</v>
      </c>
    </row>
    <row r="1078" spans="1:18" x14ac:dyDescent="0.25">
      <c r="A1078" s="70" t="s">
        <v>1669</v>
      </c>
      <c r="B1078" s="70" t="s">
        <v>1670</v>
      </c>
      <c r="C1078" s="70">
        <v>8</v>
      </c>
      <c r="D1078" s="70">
        <v>1073</v>
      </c>
      <c r="E1078" s="70">
        <v>0</v>
      </c>
      <c r="F1078" s="70">
        <v>0</v>
      </c>
      <c r="G1078" s="70">
        <v>0</v>
      </c>
      <c r="H1078" s="70">
        <v>0</v>
      </c>
      <c r="I1078" s="70">
        <v>0</v>
      </c>
      <c r="J1078" s="70">
        <v>300</v>
      </c>
      <c r="K1078" s="70">
        <v>0</v>
      </c>
      <c r="L1078" s="70">
        <v>0</v>
      </c>
      <c r="M1078" t="str">
        <f t="shared" si="16"/>
        <v>סוהר</v>
      </c>
      <c r="N1078" s="70" t="s">
        <v>100</v>
      </c>
      <c r="R1078" s="70" t="s">
        <v>1703</v>
      </c>
    </row>
    <row r="1079" spans="1:18" x14ac:dyDescent="0.25">
      <c r="A1079" s="70" t="s">
        <v>676</v>
      </c>
      <c r="B1079" s="70" t="s">
        <v>677</v>
      </c>
      <c r="C1079" s="70">
        <v>3</v>
      </c>
      <c r="D1079" s="70">
        <v>1074</v>
      </c>
      <c r="E1079" s="70">
        <v>0</v>
      </c>
      <c r="F1079" s="70">
        <v>0</v>
      </c>
      <c r="G1079" s="70">
        <v>0</v>
      </c>
      <c r="H1079" s="70">
        <v>0</v>
      </c>
      <c r="I1079" s="70">
        <v>0</v>
      </c>
      <c r="J1079" s="70">
        <v>300</v>
      </c>
      <c r="K1079" s="70">
        <v>0</v>
      </c>
      <c r="L1079" s="70">
        <v>0</v>
      </c>
      <c r="M1079" t="str">
        <f t="shared" si="16"/>
        <v>סוחר</v>
      </c>
      <c r="N1079" s="70" t="s">
        <v>100</v>
      </c>
      <c r="R1079" s="70" t="s">
        <v>1237</v>
      </c>
    </row>
    <row r="1080" spans="1:18" x14ac:dyDescent="0.25">
      <c r="A1080" s="70">
        <v>2669</v>
      </c>
      <c r="B1080" s="70" t="s">
        <v>667</v>
      </c>
      <c r="C1080" s="70">
        <v>3</v>
      </c>
      <c r="D1080" s="70">
        <v>1075</v>
      </c>
      <c r="E1080" s="70">
        <v>50</v>
      </c>
      <c r="F1080" s="70">
        <v>50</v>
      </c>
      <c r="G1080" s="70">
        <v>0</v>
      </c>
      <c r="H1080" s="70">
        <v>50</v>
      </c>
      <c r="I1080" s="70">
        <v>0</v>
      </c>
      <c r="J1080" s="70">
        <v>300</v>
      </c>
      <c r="K1080" s="70">
        <v>50</v>
      </c>
      <c r="L1080" s="70">
        <v>0</v>
      </c>
      <c r="M1080" t="str">
        <f t="shared" si="16"/>
        <v>סוחר ברזל</v>
      </c>
      <c r="N1080" s="70" t="s">
        <v>100</v>
      </c>
      <c r="R1080" s="70" t="s">
        <v>763</v>
      </c>
    </row>
    <row r="1081" spans="1:18" x14ac:dyDescent="0.25">
      <c r="A1081" s="70" t="s">
        <v>1188</v>
      </c>
      <c r="B1081" s="70" t="s">
        <v>1189</v>
      </c>
      <c r="C1081" s="70">
        <v>3</v>
      </c>
      <c r="D1081" s="70">
        <v>1076</v>
      </c>
      <c r="E1081" s="70">
        <v>0</v>
      </c>
      <c r="F1081" s="70">
        <v>0</v>
      </c>
      <c r="G1081" s="70">
        <v>0</v>
      </c>
      <c r="H1081" s="70">
        <v>0</v>
      </c>
      <c r="I1081" s="70">
        <v>0</v>
      </c>
      <c r="J1081" s="70">
        <v>300</v>
      </c>
      <c r="K1081" s="70">
        <v>0</v>
      </c>
      <c r="L1081" s="70">
        <v>0</v>
      </c>
      <c r="M1081" t="str">
        <f t="shared" si="16"/>
        <v>סוחר רכב</v>
      </c>
      <c r="N1081" s="70" t="s">
        <v>100</v>
      </c>
      <c r="R1081" s="70" t="s">
        <v>1827</v>
      </c>
    </row>
    <row r="1082" spans="1:18" x14ac:dyDescent="0.25">
      <c r="A1082" s="70">
        <v>1199</v>
      </c>
      <c r="B1082" s="70" t="s">
        <v>267</v>
      </c>
      <c r="C1082" s="70">
        <v>1</v>
      </c>
      <c r="D1082" s="70">
        <v>1077</v>
      </c>
      <c r="E1082" s="70">
        <v>0</v>
      </c>
      <c r="F1082" s="70">
        <v>0</v>
      </c>
      <c r="G1082" s="70">
        <v>0</v>
      </c>
      <c r="H1082" s="70">
        <v>0</v>
      </c>
      <c r="I1082" s="70">
        <v>0</v>
      </c>
      <c r="J1082" s="70">
        <v>300</v>
      </c>
      <c r="K1082" s="70">
        <v>0</v>
      </c>
      <c r="L1082" s="70">
        <v>0</v>
      </c>
      <c r="M1082" t="str">
        <f t="shared" si="16"/>
        <v>סוכן אוניה</v>
      </c>
      <c r="N1082" s="70" t="s">
        <v>100</v>
      </c>
      <c r="R1082" s="70" t="s">
        <v>2063</v>
      </c>
    </row>
    <row r="1083" spans="1:18" x14ac:dyDescent="0.25">
      <c r="A1083" s="70" t="s">
        <v>1388</v>
      </c>
      <c r="B1083" s="70" t="s">
        <v>1389</v>
      </c>
      <c r="C1083" s="70">
        <v>1</v>
      </c>
      <c r="D1083" s="70">
        <v>1078</v>
      </c>
      <c r="E1083" s="70">
        <v>0</v>
      </c>
      <c r="F1083" s="70">
        <v>0</v>
      </c>
      <c r="G1083" s="70">
        <v>0</v>
      </c>
      <c r="H1083" s="70">
        <v>0</v>
      </c>
      <c r="I1083" s="70">
        <v>0</v>
      </c>
      <c r="J1083" s="70">
        <v>300</v>
      </c>
      <c r="K1083" s="70">
        <v>0</v>
      </c>
      <c r="L1083" s="70">
        <v>0</v>
      </c>
      <c r="M1083" t="str">
        <f t="shared" si="16"/>
        <v>סוכן ביטוח</v>
      </c>
      <c r="N1083" s="70" t="s">
        <v>100</v>
      </c>
      <c r="R1083" s="70" t="s">
        <v>2041</v>
      </c>
    </row>
    <row r="1084" spans="1:18" x14ac:dyDescent="0.25">
      <c r="A1084" s="70">
        <v>1006</v>
      </c>
      <c r="B1084" s="70" t="s">
        <v>118</v>
      </c>
      <c r="C1084" s="70">
        <v>1</v>
      </c>
      <c r="D1084" s="70">
        <v>1079</v>
      </c>
      <c r="E1084" s="70">
        <v>0</v>
      </c>
      <c r="F1084" s="70">
        <v>0</v>
      </c>
      <c r="G1084" s="70">
        <v>0</v>
      </c>
      <c r="H1084" s="70">
        <v>0</v>
      </c>
      <c r="I1084" s="70">
        <v>0</v>
      </c>
      <c r="J1084" s="70">
        <v>300</v>
      </c>
      <c r="K1084" s="70">
        <v>0</v>
      </c>
      <c r="L1084" s="70">
        <v>0</v>
      </c>
      <c r="M1084" t="str">
        <f t="shared" si="16"/>
        <v>סוכן ומעצב רהיטים</v>
      </c>
      <c r="N1084" s="70" t="s">
        <v>100</v>
      </c>
      <c r="R1084" s="70" t="s">
        <v>984</v>
      </c>
    </row>
    <row r="1085" spans="1:18" x14ac:dyDescent="0.25">
      <c r="A1085" s="70">
        <v>2430</v>
      </c>
      <c r="B1085" s="70" t="s">
        <v>438</v>
      </c>
      <c r="C1085" s="70">
        <v>3</v>
      </c>
      <c r="D1085" s="70">
        <v>1080</v>
      </c>
      <c r="E1085" s="70">
        <v>0</v>
      </c>
      <c r="F1085" s="70">
        <v>0</v>
      </c>
      <c r="G1085" s="70">
        <v>0</v>
      </c>
      <c r="H1085" s="70">
        <v>0</v>
      </c>
      <c r="I1085" s="70">
        <v>0</v>
      </c>
      <c r="J1085" s="70">
        <v>300</v>
      </c>
      <c r="K1085" s="70">
        <v>0</v>
      </c>
      <c r="L1085" s="70">
        <v>0</v>
      </c>
      <c r="M1085" t="str">
        <f t="shared" si="16"/>
        <v>סוכן לציוד רכבות ונמלים כולל פיקוח בשטח</v>
      </c>
      <c r="N1085" s="70" t="s">
        <v>100</v>
      </c>
      <c r="R1085" s="70" t="s">
        <v>855</v>
      </c>
    </row>
    <row r="1086" spans="1:18" x14ac:dyDescent="0.25">
      <c r="A1086" s="70" t="s">
        <v>1156</v>
      </c>
      <c r="B1086" s="70" t="s">
        <v>1157</v>
      </c>
      <c r="C1086" s="70">
        <v>3</v>
      </c>
      <c r="D1086" s="70">
        <v>1081</v>
      </c>
      <c r="E1086" s="70">
        <v>50</v>
      </c>
      <c r="F1086" s="70">
        <v>50</v>
      </c>
      <c r="G1086" s="70">
        <v>0</v>
      </c>
      <c r="H1086" s="70">
        <v>0</v>
      </c>
      <c r="I1086" s="70">
        <v>0</v>
      </c>
      <c r="J1086" s="70">
        <v>300</v>
      </c>
      <c r="K1086" s="70">
        <v>50</v>
      </c>
      <c r="L1086" s="70">
        <v>0</v>
      </c>
      <c r="M1086" t="str">
        <f t="shared" si="16"/>
        <v>סוכן נוסע ללא חלוקה</v>
      </c>
      <c r="N1086" s="70" t="s">
        <v>100</v>
      </c>
      <c r="R1086" s="70" t="s">
        <v>1783</v>
      </c>
    </row>
    <row r="1087" spans="1:18" x14ac:dyDescent="0.25">
      <c r="A1087" s="70" t="s">
        <v>1148</v>
      </c>
      <c r="B1087" s="70" t="s">
        <v>1149</v>
      </c>
      <c r="C1087" s="70">
        <v>3</v>
      </c>
      <c r="D1087" s="70">
        <v>1082</v>
      </c>
      <c r="E1087" s="70">
        <v>50</v>
      </c>
      <c r="F1087" s="70">
        <v>50</v>
      </c>
      <c r="G1087" s="70">
        <v>0</v>
      </c>
      <c r="H1087" s="70">
        <v>100</v>
      </c>
      <c r="I1087" s="70">
        <v>0</v>
      </c>
      <c r="J1087" s="70">
        <v>300</v>
      </c>
      <c r="K1087" s="70">
        <v>50</v>
      </c>
      <c r="L1087" s="70">
        <v>0</v>
      </c>
      <c r="M1087" t="str">
        <f t="shared" si="16"/>
        <v>סוכן נוסע עם חלוקה</v>
      </c>
      <c r="N1087" s="70" t="s">
        <v>100</v>
      </c>
      <c r="R1087" s="70" t="s">
        <v>300</v>
      </c>
    </row>
    <row r="1088" spans="1:18" x14ac:dyDescent="0.25">
      <c r="A1088" s="70" t="s">
        <v>1743</v>
      </c>
      <c r="B1088" s="70" t="s">
        <v>1744</v>
      </c>
      <c r="C1088" s="70">
        <v>3</v>
      </c>
      <c r="D1088" s="70">
        <v>1083</v>
      </c>
      <c r="E1088" s="70">
        <v>0</v>
      </c>
      <c r="F1088" s="70">
        <v>0</v>
      </c>
      <c r="G1088" s="70">
        <v>0</v>
      </c>
      <c r="H1088" s="70">
        <v>0</v>
      </c>
      <c r="I1088" s="70">
        <v>0</v>
      </c>
      <c r="J1088" s="70">
        <v>300</v>
      </c>
      <c r="K1088" s="70">
        <v>0</v>
      </c>
      <c r="L1088" s="70">
        <v>0</v>
      </c>
      <c r="M1088" t="str">
        <f t="shared" si="16"/>
        <v>סוכן/סוכנת טקסטיל</v>
      </c>
      <c r="N1088" s="70" t="s">
        <v>100</v>
      </c>
      <c r="R1088" s="70" t="s">
        <v>1289</v>
      </c>
    </row>
    <row r="1089" spans="1:18" x14ac:dyDescent="0.25">
      <c r="A1089" s="70" t="s">
        <v>1400</v>
      </c>
      <c r="B1089" s="70" t="s">
        <v>1401</v>
      </c>
      <c r="C1089" s="70">
        <v>3</v>
      </c>
      <c r="D1089" s="70">
        <v>1084</v>
      </c>
      <c r="E1089" s="70">
        <v>0</v>
      </c>
      <c r="F1089" s="70">
        <v>0</v>
      </c>
      <c r="G1089" s="70">
        <v>0</v>
      </c>
      <c r="H1089" s="70">
        <v>0</v>
      </c>
      <c r="I1089" s="70">
        <v>0</v>
      </c>
      <c r="J1089" s="70">
        <v>300</v>
      </c>
      <c r="K1089" s="70">
        <v>0</v>
      </c>
      <c r="L1089" s="70">
        <v>0</v>
      </c>
      <c r="M1089" t="str">
        <f t="shared" si="16"/>
        <v>סוכן/סוכנת מכירות</v>
      </c>
      <c r="N1089" s="70" t="s">
        <v>100</v>
      </c>
      <c r="R1089" s="70" t="s">
        <v>711</v>
      </c>
    </row>
    <row r="1090" spans="1:18" x14ac:dyDescent="0.25">
      <c r="A1090" s="70" t="s">
        <v>1836</v>
      </c>
      <c r="B1090" s="70" t="s">
        <v>1837</v>
      </c>
      <c r="C1090" s="70">
        <v>3</v>
      </c>
      <c r="D1090" s="70">
        <v>1085</v>
      </c>
      <c r="E1090" s="70">
        <v>50</v>
      </c>
      <c r="F1090" s="70">
        <v>50</v>
      </c>
      <c r="G1090" s="70">
        <v>0</v>
      </c>
      <c r="H1090" s="70">
        <v>0</v>
      </c>
      <c r="I1090" s="70">
        <v>0</v>
      </c>
      <c r="J1090" s="70">
        <v>300</v>
      </c>
      <c r="K1090" s="70">
        <v>50</v>
      </c>
      <c r="L1090" s="70">
        <v>0</v>
      </c>
      <c r="M1090" t="str">
        <f t="shared" si="16"/>
        <v>סוכן/סוכנת מכירות נוסע/ת</v>
      </c>
      <c r="N1090" s="70" t="s">
        <v>100</v>
      </c>
      <c r="R1090" s="70" t="s">
        <v>703</v>
      </c>
    </row>
    <row r="1091" spans="1:18" x14ac:dyDescent="0.25">
      <c r="A1091" s="70" t="s">
        <v>742</v>
      </c>
      <c r="B1091" s="70" t="s">
        <v>743</v>
      </c>
      <c r="C1091" s="70">
        <v>1</v>
      </c>
      <c r="D1091" s="70">
        <v>1086</v>
      </c>
      <c r="E1091" s="70">
        <v>0</v>
      </c>
      <c r="F1091" s="70">
        <v>0</v>
      </c>
      <c r="G1091" s="70">
        <v>0</v>
      </c>
      <c r="H1091" s="70">
        <v>0</v>
      </c>
      <c r="I1091" s="70">
        <v>0</v>
      </c>
      <c r="J1091" s="70">
        <v>300</v>
      </c>
      <c r="K1091" s="70">
        <v>0</v>
      </c>
      <c r="L1091" s="70">
        <v>0</v>
      </c>
      <c r="M1091" t="str">
        <f t="shared" si="16"/>
        <v>סוכן/סוכנת נסיעות</v>
      </c>
      <c r="N1091" s="70" t="s">
        <v>100</v>
      </c>
      <c r="R1091" s="70" t="s">
        <v>2153</v>
      </c>
    </row>
    <row r="1092" spans="1:18" x14ac:dyDescent="0.25">
      <c r="A1092" s="70" t="s">
        <v>1308</v>
      </c>
      <c r="B1092" s="70" t="s">
        <v>1309</v>
      </c>
      <c r="C1092" s="70">
        <v>3</v>
      </c>
      <c r="D1092" s="70">
        <v>1087</v>
      </c>
      <c r="E1092" s="70">
        <v>0</v>
      </c>
      <c r="F1092" s="70">
        <v>0</v>
      </c>
      <c r="G1092" s="70">
        <v>0</v>
      </c>
      <c r="H1092" s="70">
        <v>0</v>
      </c>
      <c r="I1092" s="70">
        <v>0</v>
      </c>
      <c r="J1092" s="70">
        <v>300</v>
      </c>
      <c r="K1092" s="70">
        <v>0</v>
      </c>
      <c r="L1092" s="70">
        <v>0</v>
      </c>
      <c r="M1092" t="str">
        <f t="shared" si="16"/>
        <v>סוכן/סוכנת שחקנים/דוגמנים</v>
      </c>
      <c r="N1092" s="70" t="s">
        <v>100</v>
      </c>
      <c r="R1092" s="70" t="s">
        <v>1315</v>
      </c>
    </row>
    <row r="1093" spans="1:18" x14ac:dyDescent="0.25">
      <c r="A1093" s="70" t="s">
        <v>1015</v>
      </c>
      <c r="B1093" s="70" t="s">
        <v>1016</v>
      </c>
      <c r="C1093" s="70">
        <v>3</v>
      </c>
      <c r="D1093" s="70">
        <v>1088</v>
      </c>
      <c r="E1093" s="70">
        <v>150</v>
      </c>
      <c r="F1093" s="70">
        <v>150</v>
      </c>
      <c r="G1093" s="70">
        <v>0</v>
      </c>
      <c r="H1093" s="70">
        <v>100</v>
      </c>
      <c r="I1093" s="70">
        <v>0</v>
      </c>
      <c r="J1093" s="70">
        <v>300</v>
      </c>
      <c r="K1093" s="70">
        <v>150</v>
      </c>
      <c r="L1093" s="70">
        <v>0</v>
      </c>
      <c r="M1093" t="str">
        <f t="shared" si="16"/>
        <v>סולל כבישים</v>
      </c>
      <c r="N1093" s="70" t="s">
        <v>100</v>
      </c>
      <c r="R1093" s="70" t="s">
        <v>1185</v>
      </c>
    </row>
    <row r="1094" spans="1:18" x14ac:dyDescent="0.25">
      <c r="A1094" s="70" t="s">
        <v>1150</v>
      </c>
      <c r="B1094" s="70" t="s">
        <v>1151</v>
      </c>
      <c r="C1094" s="70">
        <v>3</v>
      </c>
      <c r="D1094" s="70">
        <v>1089</v>
      </c>
      <c r="E1094" s="70">
        <v>0</v>
      </c>
      <c r="F1094" s="70">
        <v>0</v>
      </c>
      <c r="G1094" s="70">
        <v>0</v>
      </c>
      <c r="H1094" s="70">
        <v>0</v>
      </c>
      <c r="I1094" s="70">
        <v>0</v>
      </c>
      <c r="J1094" s="70">
        <v>300</v>
      </c>
      <c r="K1094" s="70">
        <v>0</v>
      </c>
      <c r="L1094" s="70">
        <v>0</v>
      </c>
      <c r="M1094" t="str">
        <f t="shared" si="16"/>
        <v>סופר</v>
      </c>
      <c r="N1094" s="70" t="s">
        <v>100</v>
      </c>
      <c r="R1094" s="70" t="s">
        <v>481</v>
      </c>
    </row>
    <row r="1095" spans="1:18" x14ac:dyDescent="0.25">
      <c r="A1095" s="70" t="s">
        <v>941</v>
      </c>
      <c r="B1095" s="70" t="s">
        <v>942</v>
      </c>
      <c r="C1095" s="70">
        <v>7</v>
      </c>
      <c r="D1095" s="70">
        <v>1090</v>
      </c>
      <c r="E1095" s="70">
        <v>300</v>
      </c>
      <c r="F1095" s="70">
        <v>300</v>
      </c>
      <c r="G1095" s="70">
        <v>0</v>
      </c>
      <c r="H1095" s="70">
        <v>0</v>
      </c>
      <c r="I1095" s="70">
        <v>0</v>
      </c>
      <c r="J1095" s="70">
        <v>300</v>
      </c>
      <c r="K1095" s="70">
        <v>300</v>
      </c>
      <c r="L1095" s="70">
        <v>0</v>
      </c>
      <c r="M1095" t="str">
        <f t="shared" ref="M1095:M1158" si="17">TRIM(B1095)</f>
        <v>סופר סת"ם</v>
      </c>
      <c r="N1095" s="70" t="s">
        <v>100</v>
      </c>
      <c r="R1095" s="70" t="s">
        <v>486</v>
      </c>
    </row>
    <row r="1096" spans="1:18" x14ac:dyDescent="0.25">
      <c r="A1096" s="70">
        <v>1178</v>
      </c>
      <c r="B1096" s="70" t="s">
        <v>254</v>
      </c>
      <c r="C1096" s="70">
        <v>1</v>
      </c>
      <c r="D1096" s="70">
        <v>1091</v>
      </c>
      <c r="E1096" s="70">
        <v>0</v>
      </c>
      <c r="F1096" s="70">
        <v>0</v>
      </c>
      <c r="G1096" s="70">
        <v>0</v>
      </c>
      <c r="H1096" s="70">
        <v>0</v>
      </c>
      <c r="I1096" s="70">
        <v>0</v>
      </c>
      <c r="J1096" s="70">
        <v>300</v>
      </c>
      <c r="K1096" s="70">
        <v>0</v>
      </c>
      <c r="L1096" s="70">
        <v>0</v>
      </c>
      <c r="M1096" t="str">
        <f t="shared" si="17"/>
        <v>סוציולוג/סוציולוגית</v>
      </c>
      <c r="N1096" s="70" t="s">
        <v>100</v>
      </c>
      <c r="R1096" s="70" t="s">
        <v>944</v>
      </c>
    </row>
    <row r="1097" spans="1:18" x14ac:dyDescent="0.25">
      <c r="A1097" s="70">
        <v>1002</v>
      </c>
      <c r="B1097" s="70" t="s">
        <v>114</v>
      </c>
      <c r="C1097" s="70">
        <v>3</v>
      </c>
      <c r="D1097" s="70">
        <v>1092</v>
      </c>
      <c r="E1097" s="70">
        <v>0</v>
      </c>
      <c r="F1097" s="70">
        <v>0</v>
      </c>
      <c r="G1097" s="70">
        <v>0</v>
      </c>
      <c r="H1097" s="70">
        <v>0</v>
      </c>
      <c r="I1097" s="70">
        <v>0</v>
      </c>
      <c r="J1097" s="70">
        <v>300</v>
      </c>
      <c r="K1097" s="70">
        <v>0</v>
      </c>
      <c r="L1097" s="70">
        <v>0</v>
      </c>
      <c r="M1097" t="str">
        <f t="shared" si="17"/>
        <v>סוקר אתרים סלולארים (פיקוח)</v>
      </c>
      <c r="N1097" s="70" t="s">
        <v>100</v>
      </c>
      <c r="R1097" s="70" t="s">
        <v>1619</v>
      </c>
    </row>
    <row r="1098" spans="1:18" x14ac:dyDescent="0.25">
      <c r="A1098" s="70" t="s">
        <v>1737</v>
      </c>
      <c r="B1098" s="70" t="s">
        <v>1738</v>
      </c>
      <c r="C1098" s="70">
        <v>3</v>
      </c>
      <c r="D1098" s="70">
        <v>1093</v>
      </c>
      <c r="E1098" s="70">
        <v>0</v>
      </c>
      <c r="F1098" s="70">
        <v>0</v>
      </c>
      <c r="G1098" s="70">
        <v>0</v>
      </c>
      <c r="H1098" s="70">
        <v>0</v>
      </c>
      <c r="I1098" s="70">
        <v>0</v>
      </c>
      <c r="J1098" s="70">
        <v>300</v>
      </c>
      <c r="K1098" s="70">
        <v>0</v>
      </c>
      <c r="L1098" s="70">
        <v>0</v>
      </c>
      <c r="M1098" t="str">
        <f t="shared" si="17"/>
        <v>סוקר/ת</v>
      </c>
      <c r="N1098" s="70" t="s">
        <v>100</v>
      </c>
      <c r="R1098" s="70" t="s">
        <v>320</v>
      </c>
    </row>
    <row r="1099" spans="1:18" x14ac:dyDescent="0.25">
      <c r="A1099" s="70" t="s">
        <v>1017</v>
      </c>
      <c r="B1099" s="70" t="s">
        <v>1018</v>
      </c>
      <c r="C1099" s="70">
        <v>3</v>
      </c>
      <c r="D1099" s="70">
        <v>1094</v>
      </c>
      <c r="E1099" s="70">
        <v>100</v>
      </c>
      <c r="F1099" s="70">
        <v>100</v>
      </c>
      <c r="G1099" s="70">
        <v>0</v>
      </c>
      <c r="H1099" s="70">
        <v>100</v>
      </c>
      <c r="I1099" s="70">
        <v>0</v>
      </c>
      <c r="J1099" s="70">
        <v>300</v>
      </c>
      <c r="K1099" s="70">
        <v>100</v>
      </c>
      <c r="L1099" s="70">
        <v>0</v>
      </c>
      <c r="M1099" t="str">
        <f t="shared" si="17"/>
        <v>סורג/סורגת</v>
      </c>
      <c r="N1099" s="70" t="s">
        <v>100</v>
      </c>
      <c r="R1099" s="70" t="s">
        <v>1997</v>
      </c>
    </row>
    <row r="1100" spans="1:18" x14ac:dyDescent="0.25">
      <c r="A1100" s="70" t="s">
        <v>866</v>
      </c>
      <c r="B1100" s="70" t="s">
        <v>867</v>
      </c>
      <c r="C1100" s="70">
        <v>7</v>
      </c>
      <c r="D1100" s="70">
        <v>1095</v>
      </c>
      <c r="E1100" s="70">
        <v>300</v>
      </c>
      <c r="F1100" s="70">
        <v>300</v>
      </c>
      <c r="G1100" s="70">
        <v>0</v>
      </c>
      <c r="H1100" s="70">
        <v>0</v>
      </c>
      <c r="I1100" s="70">
        <v>0</v>
      </c>
      <c r="J1100" s="70">
        <v>300</v>
      </c>
      <c r="K1100" s="70">
        <v>0</v>
      </c>
      <c r="L1100" s="70">
        <v>0</v>
      </c>
      <c r="M1100" t="str">
        <f t="shared" si="17"/>
        <v>סטודנט/סטודנטית</v>
      </c>
      <c r="N1100" s="70" t="s">
        <v>100</v>
      </c>
      <c r="R1100" s="70" t="s">
        <v>839</v>
      </c>
    </row>
    <row r="1101" spans="1:18" x14ac:dyDescent="0.25">
      <c r="A1101" s="70">
        <v>1016</v>
      </c>
      <c r="B1101" s="70" t="s">
        <v>126</v>
      </c>
      <c r="C1101" s="70">
        <v>1</v>
      </c>
      <c r="D1101" s="70">
        <v>1096</v>
      </c>
      <c r="E1101" s="70">
        <v>0</v>
      </c>
      <c r="F1101" s="70">
        <v>0</v>
      </c>
      <c r="G1101" s="70">
        <v>0</v>
      </c>
      <c r="H1101" s="70">
        <v>0</v>
      </c>
      <c r="I1101" s="70">
        <v>0</v>
      </c>
      <c r="J1101" s="70">
        <v>300</v>
      </c>
      <c r="K1101" s="70">
        <v>0</v>
      </c>
      <c r="L1101" s="70">
        <v>0</v>
      </c>
      <c r="M1101" t="str">
        <f t="shared" si="17"/>
        <v>סטטיסטיקאי/סטטיסטיקאית</v>
      </c>
      <c r="N1101" s="70" t="s">
        <v>100</v>
      </c>
      <c r="R1101" s="70" t="s">
        <v>791</v>
      </c>
    </row>
    <row r="1102" spans="1:18" x14ac:dyDescent="0.25">
      <c r="A1102" s="70">
        <v>2616</v>
      </c>
      <c r="B1102" s="70" t="s">
        <v>615</v>
      </c>
      <c r="C1102" s="70">
        <v>7</v>
      </c>
      <c r="D1102" s="70">
        <v>1097</v>
      </c>
      <c r="E1102" s="70">
        <v>300</v>
      </c>
      <c r="F1102" s="70">
        <v>300</v>
      </c>
      <c r="G1102" s="70">
        <v>0</v>
      </c>
      <c r="H1102" s="70">
        <v>0</v>
      </c>
      <c r="I1102" s="70">
        <v>0</v>
      </c>
      <c r="J1102" s="70">
        <v>300</v>
      </c>
      <c r="K1102" s="70">
        <v>0</v>
      </c>
      <c r="L1102" s="70">
        <v>0</v>
      </c>
      <c r="M1102" t="str">
        <f t="shared" si="17"/>
        <v>סטנדאפיסט</v>
      </c>
      <c r="N1102" s="70" t="s">
        <v>100</v>
      </c>
      <c r="R1102" s="70" t="s">
        <v>929</v>
      </c>
    </row>
    <row r="1103" spans="1:18" x14ac:dyDescent="0.25">
      <c r="A1103" s="70" t="s">
        <v>1097</v>
      </c>
      <c r="B1103" s="70" t="s">
        <v>1098</v>
      </c>
      <c r="C1103" s="70">
        <v>3</v>
      </c>
      <c r="D1103" s="70">
        <v>1098</v>
      </c>
      <c r="E1103" s="70">
        <v>100</v>
      </c>
      <c r="F1103" s="70">
        <v>100</v>
      </c>
      <c r="G1103" s="70">
        <v>0</v>
      </c>
      <c r="H1103" s="70">
        <v>100</v>
      </c>
      <c r="I1103" s="70">
        <v>0</v>
      </c>
      <c r="J1103" s="70">
        <v>300</v>
      </c>
      <c r="K1103" s="70">
        <v>100</v>
      </c>
      <c r="L1103" s="70">
        <v>0</v>
      </c>
      <c r="M1103" t="str">
        <f t="shared" si="17"/>
        <v>סיטונאי/סיטונאית ירקות</v>
      </c>
      <c r="N1103" s="70" t="s">
        <v>100</v>
      </c>
      <c r="R1103" s="70" t="s">
        <v>542</v>
      </c>
    </row>
    <row r="1104" spans="1:18" x14ac:dyDescent="0.25">
      <c r="A1104" s="70" t="s">
        <v>2136</v>
      </c>
      <c r="B1104" s="70" t="s">
        <v>2137</v>
      </c>
      <c r="C1104" s="70">
        <v>3</v>
      </c>
      <c r="D1104" s="70">
        <v>1099</v>
      </c>
      <c r="E1104" s="70">
        <v>100</v>
      </c>
      <c r="F1104" s="70">
        <v>100</v>
      </c>
      <c r="G1104" s="70">
        <v>0</v>
      </c>
      <c r="H1104" s="70">
        <v>100</v>
      </c>
      <c r="I1104" s="70">
        <v>0</v>
      </c>
      <c r="J1104" s="70">
        <v>300</v>
      </c>
      <c r="K1104" s="70">
        <v>100</v>
      </c>
      <c r="L1104" s="70">
        <v>0</v>
      </c>
      <c r="M1104" t="str">
        <f t="shared" si="17"/>
        <v>סייד חצוני</v>
      </c>
      <c r="N1104" s="70" t="s">
        <v>100</v>
      </c>
      <c r="R1104" s="70" t="s">
        <v>316</v>
      </c>
    </row>
    <row r="1105" spans="1:18" x14ac:dyDescent="0.25">
      <c r="A1105" s="70" t="s">
        <v>1019</v>
      </c>
      <c r="B1105" s="70" t="s">
        <v>1020</v>
      </c>
      <c r="C1105" s="70">
        <v>3</v>
      </c>
      <c r="D1105" s="70">
        <v>1100</v>
      </c>
      <c r="E1105" s="70">
        <v>100</v>
      </c>
      <c r="F1105" s="70">
        <v>100</v>
      </c>
      <c r="G1105" s="70">
        <v>0</v>
      </c>
      <c r="H1105" s="70">
        <v>100</v>
      </c>
      <c r="I1105" s="70">
        <v>0</v>
      </c>
      <c r="J1105" s="70">
        <v>300</v>
      </c>
      <c r="K1105" s="70">
        <v>100</v>
      </c>
      <c r="L1105" s="70">
        <v>0</v>
      </c>
      <c r="M1105" t="str">
        <f t="shared" si="17"/>
        <v>סייד פנימי</v>
      </c>
      <c r="N1105" s="70" t="s">
        <v>100</v>
      </c>
      <c r="R1105" s="70" t="s">
        <v>1433</v>
      </c>
    </row>
    <row r="1106" spans="1:18" x14ac:dyDescent="0.25">
      <c r="A1106" s="70" t="s">
        <v>1596</v>
      </c>
      <c r="B1106" s="70" t="s">
        <v>1597</v>
      </c>
      <c r="C1106" s="70">
        <v>3</v>
      </c>
      <c r="D1106" s="70">
        <v>1101</v>
      </c>
      <c r="E1106" s="70">
        <v>0</v>
      </c>
      <c r="F1106" s="70">
        <v>0</v>
      </c>
      <c r="G1106" s="70">
        <v>0</v>
      </c>
      <c r="H1106" s="70">
        <v>0</v>
      </c>
      <c r="I1106" s="70">
        <v>0</v>
      </c>
      <c r="J1106" s="70">
        <v>300</v>
      </c>
      <c r="K1106" s="70">
        <v>0</v>
      </c>
      <c r="L1106" s="70">
        <v>0</v>
      </c>
      <c r="M1106" t="str">
        <f t="shared" si="17"/>
        <v>סייעת בחינוך המיוחד</v>
      </c>
      <c r="N1106" s="70" t="s">
        <v>100</v>
      </c>
      <c r="R1106" s="70" t="s">
        <v>1405</v>
      </c>
    </row>
    <row r="1107" spans="1:18" x14ac:dyDescent="0.25">
      <c r="A1107" s="70" t="s">
        <v>722</v>
      </c>
      <c r="B1107" s="70" t="s">
        <v>723</v>
      </c>
      <c r="C1107" s="70">
        <v>3</v>
      </c>
      <c r="D1107" s="70">
        <v>1102</v>
      </c>
      <c r="E1107" s="70">
        <v>0</v>
      </c>
      <c r="F1107" s="70">
        <v>0</v>
      </c>
      <c r="G1107" s="70">
        <v>0</v>
      </c>
      <c r="H1107" s="70">
        <v>0</v>
      </c>
      <c r="I1107" s="70">
        <v>0</v>
      </c>
      <c r="J1107" s="70">
        <v>300</v>
      </c>
      <c r="K1107" s="70">
        <v>0</v>
      </c>
      <c r="L1107" s="70">
        <v>0</v>
      </c>
      <c r="M1107" t="str">
        <f t="shared" si="17"/>
        <v>סייעת רופא שיניים</v>
      </c>
      <c r="N1107" s="70" t="s">
        <v>100</v>
      </c>
      <c r="R1107" s="70" t="s">
        <v>799</v>
      </c>
    </row>
    <row r="1108" spans="1:18" x14ac:dyDescent="0.25">
      <c r="A1108" s="70">
        <v>1009</v>
      </c>
      <c r="B1108" s="70" t="s">
        <v>120</v>
      </c>
      <c r="C1108" s="70">
        <v>3</v>
      </c>
      <c r="D1108" s="70">
        <v>1103</v>
      </c>
      <c r="E1108" s="70">
        <v>50</v>
      </c>
      <c r="F1108" s="70">
        <v>50</v>
      </c>
      <c r="G1108" s="70">
        <v>0</v>
      </c>
      <c r="H1108" s="70">
        <v>100</v>
      </c>
      <c r="I1108" s="70">
        <v>0</v>
      </c>
      <c r="J1108" s="70">
        <v>300</v>
      </c>
      <c r="K1108" s="70">
        <v>50</v>
      </c>
      <c r="L1108" s="70">
        <v>0</v>
      </c>
      <c r="M1108" t="str">
        <f t="shared" si="17"/>
        <v>סיכאי</v>
      </c>
      <c r="N1108" s="70" t="s">
        <v>100</v>
      </c>
      <c r="R1108" s="70" t="s">
        <v>1611</v>
      </c>
    </row>
    <row r="1109" spans="1:18" x14ac:dyDescent="0.25">
      <c r="A1109" s="70">
        <v>2818</v>
      </c>
      <c r="B1109" s="70" t="s">
        <v>2420</v>
      </c>
      <c r="C1109" s="70">
        <v>3</v>
      </c>
      <c r="D1109" s="70">
        <v>1104</v>
      </c>
      <c r="E1109" s="70">
        <v>50</v>
      </c>
      <c r="F1109" s="70">
        <v>50</v>
      </c>
      <c r="G1109" s="70">
        <v>0</v>
      </c>
      <c r="H1109" s="70">
        <v>0</v>
      </c>
      <c r="I1109" s="70">
        <v>0</v>
      </c>
      <c r="J1109" s="70">
        <v>300</v>
      </c>
      <c r="K1109" s="70">
        <v>50</v>
      </c>
      <c r="L1109" s="70">
        <v>0</v>
      </c>
      <c r="M1109" t="str">
        <f t="shared" si="17"/>
        <v>סלקטור בנמל</v>
      </c>
      <c r="N1109" s="70" t="s">
        <v>100</v>
      </c>
      <c r="R1109" s="70" t="s">
        <v>919</v>
      </c>
    </row>
    <row r="1110" spans="1:18" x14ac:dyDescent="0.25">
      <c r="A1110" s="70">
        <v>1572</v>
      </c>
      <c r="B1110" s="70" t="s">
        <v>313</v>
      </c>
      <c r="C1110" s="70">
        <v>3</v>
      </c>
      <c r="D1110" s="70">
        <v>1105</v>
      </c>
      <c r="E1110" s="70">
        <v>50</v>
      </c>
      <c r="F1110" s="70">
        <v>50</v>
      </c>
      <c r="G1110" s="70">
        <v>0</v>
      </c>
      <c r="H1110" s="70">
        <v>0</v>
      </c>
      <c r="I1110" s="70">
        <v>0</v>
      </c>
      <c r="J1110" s="70">
        <v>300</v>
      </c>
      <c r="K1110" s="70">
        <v>50</v>
      </c>
      <c r="L1110" s="70">
        <v>0</v>
      </c>
      <c r="M1110" t="str">
        <f t="shared" si="17"/>
        <v>סלקטור/סלקטורית בשדה תעופה</v>
      </c>
      <c r="N1110" s="70" t="s">
        <v>100</v>
      </c>
      <c r="R1110" s="70" t="s">
        <v>599</v>
      </c>
    </row>
    <row r="1111" spans="1:18" x14ac:dyDescent="0.25">
      <c r="A1111" s="70" t="s">
        <v>744</v>
      </c>
      <c r="B1111" s="70" t="s">
        <v>745</v>
      </c>
      <c r="C1111" s="70">
        <v>3</v>
      </c>
      <c r="D1111" s="70">
        <v>1106</v>
      </c>
      <c r="E1111" s="70">
        <v>100</v>
      </c>
      <c r="F1111" s="70">
        <v>100</v>
      </c>
      <c r="G1111" s="70">
        <v>0</v>
      </c>
      <c r="H1111" s="70">
        <v>100</v>
      </c>
      <c r="I1111" s="70">
        <v>0</v>
      </c>
      <c r="J1111" s="70">
        <v>300</v>
      </c>
      <c r="K1111" s="70">
        <v>100</v>
      </c>
      <c r="L1111" s="70">
        <v>0</v>
      </c>
      <c r="M1111" t="str">
        <f t="shared" si="17"/>
        <v>סמן/סמנת כבישים +שילוט</v>
      </c>
      <c r="N1111" s="70" t="s">
        <v>100</v>
      </c>
      <c r="R1111" s="70" t="s">
        <v>598</v>
      </c>
    </row>
    <row r="1112" spans="1:18" x14ac:dyDescent="0.25">
      <c r="A1112" s="70" t="s">
        <v>1765</v>
      </c>
      <c r="B1112" s="70" t="s">
        <v>1766</v>
      </c>
      <c r="C1112" s="70">
        <v>1</v>
      </c>
      <c r="D1112" s="70">
        <v>1107</v>
      </c>
      <c r="E1112" s="70">
        <v>0</v>
      </c>
      <c r="F1112" s="70">
        <v>0</v>
      </c>
      <c r="G1112" s="70">
        <v>0</v>
      </c>
      <c r="H1112" s="70">
        <v>0</v>
      </c>
      <c r="I1112" s="70">
        <v>0</v>
      </c>
      <c r="J1112" s="70">
        <v>300</v>
      </c>
      <c r="K1112" s="70">
        <v>0</v>
      </c>
      <c r="L1112" s="70">
        <v>0</v>
      </c>
      <c r="M1112" t="str">
        <f t="shared" si="17"/>
        <v>סמנכ"ל חברת טקסטיל</v>
      </c>
      <c r="N1112" s="70" t="s">
        <v>100</v>
      </c>
      <c r="R1112" s="70" t="s">
        <v>478</v>
      </c>
    </row>
    <row r="1113" spans="1:18" x14ac:dyDescent="0.25">
      <c r="A1113" s="70">
        <v>2529</v>
      </c>
      <c r="B1113" s="70" t="s">
        <v>533</v>
      </c>
      <c r="C1113" s="70">
        <v>1</v>
      </c>
      <c r="D1113" s="70">
        <v>1108</v>
      </c>
      <c r="E1113" s="70">
        <v>0</v>
      </c>
      <c r="F1113" s="70">
        <v>0</v>
      </c>
      <c r="G1113" s="70">
        <v>0</v>
      </c>
      <c r="H1113" s="70">
        <v>0</v>
      </c>
      <c r="I1113" s="70">
        <v>0</v>
      </c>
      <c r="J1113" s="70">
        <v>300</v>
      </c>
      <c r="K1113" s="70">
        <v>0</v>
      </c>
      <c r="L1113" s="70">
        <v>0</v>
      </c>
      <c r="M1113" t="str">
        <f t="shared" si="17"/>
        <v>סמנכל</v>
      </c>
      <c r="N1113" s="70" t="s">
        <v>100</v>
      </c>
      <c r="R1113" s="70" t="s">
        <v>807</v>
      </c>
    </row>
    <row r="1114" spans="1:18" x14ac:dyDescent="0.25">
      <c r="A1114" s="70" t="s">
        <v>1152</v>
      </c>
      <c r="B1114" s="70" t="s">
        <v>1153</v>
      </c>
      <c r="C1114" s="70">
        <v>3</v>
      </c>
      <c r="D1114" s="70">
        <v>1109</v>
      </c>
      <c r="E1114" s="70">
        <v>50</v>
      </c>
      <c r="F1114" s="70">
        <v>50</v>
      </c>
      <c r="G1114" s="70">
        <v>0</v>
      </c>
      <c r="H1114" s="70">
        <v>100</v>
      </c>
      <c r="I1114" s="70">
        <v>0</v>
      </c>
      <c r="J1114" s="70">
        <v>300</v>
      </c>
      <c r="K1114" s="70">
        <v>50</v>
      </c>
      <c r="L1114" s="70">
        <v>0</v>
      </c>
      <c r="M1114" t="str">
        <f t="shared" si="17"/>
        <v>סנדלר</v>
      </c>
      <c r="N1114" s="70" t="s">
        <v>100</v>
      </c>
      <c r="R1114" s="70" t="s">
        <v>177</v>
      </c>
    </row>
    <row r="1115" spans="1:18" x14ac:dyDescent="0.25">
      <c r="A1115" s="70" t="s">
        <v>971</v>
      </c>
      <c r="B1115" s="70" t="s">
        <v>972</v>
      </c>
      <c r="C1115" s="70">
        <v>7</v>
      </c>
      <c r="D1115" s="70">
        <v>1110</v>
      </c>
      <c r="E1115" s="70">
        <v>300</v>
      </c>
      <c r="F1115" s="70">
        <v>300</v>
      </c>
      <c r="G1115" s="70">
        <v>0</v>
      </c>
      <c r="H1115" s="70">
        <v>100</v>
      </c>
      <c r="I1115" s="70">
        <v>0</v>
      </c>
      <c r="J1115" s="70">
        <v>300</v>
      </c>
      <c r="K1115" s="70">
        <v>300</v>
      </c>
      <c r="L1115" s="70">
        <v>0</v>
      </c>
      <c r="M1115" t="str">
        <f t="shared" si="17"/>
        <v>סנפלינג עד 5 מ'</v>
      </c>
      <c r="N1115" s="70" t="s">
        <v>100</v>
      </c>
      <c r="R1115" s="70" t="s">
        <v>1002</v>
      </c>
    </row>
    <row r="1116" spans="1:18" x14ac:dyDescent="0.25">
      <c r="A1116" s="70">
        <v>1706</v>
      </c>
      <c r="B1116" s="70" t="s">
        <v>353</v>
      </c>
      <c r="C1116" s="70">
        <v>7</v>
      </c>
      <c r="D1116" s="70">
        <v>1111</v>
      </c>
      <c r="E1116" s="70">
        <v>300</v>
      </c>
      <c r="F1116" s="70">
        <v>300</v>
      </c>
      <c r="G1116" s="70">
        <v>0</v>
      </c>
      <c r="H1116" s="70">
        <v>100</v>
      </c>
      <c r="I1116" s="70">
        <v>0</v>
      </c>
      <c r="J1116" s="70">
        <v>300</v>
      </c>
      <c r="K1116" s="70">
        <v>300</v>
      </c>
      <c r="L1116" s="70">
        <v>0</v>
      </c>
      <c r="M1116" t="str">
        <f t="shared" si="17"/>
        <v>ספורטאי התעמלות קרקע</v>
      </c>
      <c r="N1116" s="70" t="s">
        <v>100</v>
      </c>
      <c r="R1116" s="70" t="s">
        <v>1291</v>
      </c>
    </row>
    <row r="1117" spans="1:18" x14ac:dyDescent="0.25">
      <c r="A1117" s="70">
        <v>2389</v>
      </c>
      <c r="B1117" s="70" t="s">
        <v>410</v>
      </c>
      <c r="C1117" s="70">
        <v>3</v>
      </c>
      <c r="D1117" s="70">
        <v>1112</v>
      </c>
      <c r="E1117" s="70">
        <v>50</v>
      </c>
      <c r="F1117" s="70">
        <v>50</v>
      </c>
      <c r="G1117" s="70">
        <v>0</v>
      </c>
      <c r="H1117" s="70">
        <v>0</v>
      </c>
      <c r="I1117" s="70">
        <v>0</v>
      </c>
      <c r="J1117" s="70">
        <v>300</v>
      </c>
      <c r="K1117" s="70">
        <v>50</v>
      </c>
      <c r="L1117" s="70">
        <v>0</v>
      </c>
      <c r="M1117" t="str">
        <f t="shared" si="17"/>
        <v>ספר כלבים</v>
      </c>
      <c r="N1117" s="70" t="s">
        <v>100</v>
      </c>
      <c r="R1117" s="70" t="s">
        <v>1899</v>
      </c>
    </row>
    <row r="1118" spans="1:18" x14ac:dyDescent="0.25">
      <c r="A1118" s="70" t="s">
        <v>1154</v>
      </c>
      <c r="B1118" s="70" t="s">
        <v>1155</v>
      </c>
      <c r="C1118" s="70">
        <v>3</v>
      </c>
      <c r="D1118" s="70">
        <v>1113</v>
      </c>
      <c r="E1118" s="70">
        <v>50</v>
      </c>
      <c r="F1118" s="70">
        <v>50</v>
      </c>
      <c r="G1118" s="70">
        <v>0</v>
      </c>
      <c r="H1118" s="70">
        <v>100</v>
      </c>
      <c r="I1118" s="70">
        <v>0</v>
      </c>
      <c r="J1118" s="70">
        <v>300</v>
      </c>
      <c r="K1118" s="70">
        <v>50</v>
      </c>
      <c r="L1118" s="70">
        <v>0</v>
      </c>
      <c r="M1118" t="str">
        <f t="shared" si="17"/>
        <v>ספר/ספרית</v>
      </c>
      <c r="N1118" s="70" t="s">
        <v>100</v>
      </c>
      <c r="R1118" s="70" t="s">
        <v>1257</v>
      </c>
    </row>
    <row r="1119" spans="1:18" x14ac:dyDescent="0.25">
      <c r="A1119" s="70" t="s">
        <v>1538</v>
      </c>
      <c r="B1119" s="70" t="s">
        <v>1539</v>
      </c>
      <c r="C1119" s="70">
        <v>1</v>
      </c>
      <c r="D1119" s="70">
        <v>1114</v>
      </c>
      <c r="E1119" s="70">
        <v>0</v>
      </c>
      <c r="F1119" s="70">
        <v>0</v>
      </c>
      <c r="G1119" s="70">
        <v>0</v>
      </c>
      <c r="H1119" s="70">
        <v>0</v>
      </c>
      <c r="I1119" s="70">
        <v>0</v>
      </c>
      <c r="J1119" s="70">
        <v>300</v>
      </c>
      <c r="K1119" s="70">
        <v>0</v>
      </c>
      <c r="L1119" s="70">
        <v>0</v>
      </c>
      <c r="M1119" t="str">
        <f t="shared" si="17"/>
        <v>ספרן/ספרנית</v>
      </c>
      <c r="N1119" s="70" t="s">
        <v>100</v>
      </c>
      <c r="R1119" s="70" t="s">
        <v>2053</v>
      </c>
    </row>
    <row r="1120" spans="1:18" x14ac:dyDescent="0.25">
      <c r="A1120" s="70" t="s">
        <v>1542</v>
      </c>
      <c r="B1120" s="70" t="s">
        <v>1543</v>
      </c>
      <c r="C1120" s="70">
        <v>7</v>
      </c>
      <c r="D1120" s="70">
        <v>1115</v>
      </c>
      <c r="E1120" s="70">
        <v>300</v>
      </c>
      <c r="F1120" s="70">
        <v>300</v>
      </c>
      <c r="G1120" s="70">
        <v>0</v>
      </c>
      <c r="H1120" s="70">
        <v>100</v>
      </c>
      <c r="I1120" s="70">
        <v>0</v>
      </c>
      <c r="J1120" s="70">
        <v>300</v>
      </c>
      <c r="K1120" s="70">
        <v>300</v>
      </c>
      <c r="L1120" s="70">
        <v>0</v>
      </c>
      <c r="M1120" t="str">
        <f t="shared" si="17"/>
        <v>סקי מים</v>
      </c>
      <c r="N1120" s="70" t="s">
        <v>100</v>
      </c>
      <c r="R1120" s="70" t="s">
        <v>805</v>
      </c>
    </row>
    <row r="1121" spans="1:18" x14ac:dyDescent="0.25">
      <c r="A1121" s="70" t="s">
        <v>1540</v>
      </c>
      <c r="B1121" s="70" t="s">
        <v>1541</v>
      </c>
      <c r="C1121" s="70">
        <v>1</v>
      </c>
      <c r="D1121" s="70">
        <v>1116</v>
      </c>
      <c r="E1121" s="70">
        <v>0</v>
      </c>
      <c r="F1121" s="70">
        <v>0</v>
      </c>
      <c r="G1121" s="70">
        <v>0</v>
      </c>
      <c r="H1121" s="70">
        <v>0</v>
      </c>
      <c r="I1121" s="70">
        <v>0</v>
      </c>
      <c r="J1121" s="70">
        <v>300</v>
      </c>
      <c r="K1121" s="70">
        <v>0</v>
      </c>
      <c r="L1121" s="70">
        <v>0</v>
      </c>
      <c r="M1121" t="str">
        <f t="shared" si="17"/>
        <v>סקי שלג</v>
      </c>
      <c r="N1121" s="70" t="s">
        <v>100</v>
      </c>
      <c r="R1121" s="70" t="s">
        <v>1205</v>
      </c>
    </row>
    <row r="1122" spans="1:18" x14ac:dyDescent="0.25">
      <c r="A1122" s="70">
        <v>2587</v>
      </c>
      <c r="B1122" s="70" t="s">
        <v>587</v>
      </c>
      <c r="C1122" s="70">
        <v>7</v>
      </c>
      <c r="D1122" s="70">
        <v>1117</v>
      </c>
      <c r="E1122" s="70">
        <v>300</v>
      </c>
      <c r="F1122" s="70">
        <v>300</v>
      </c>
      <c r="G1122" s="70">
        <v>300</v>
      </c>
      <c r="H1122" s="70">
        <v>300</v>
      </c>
      <c r="I1122" s="70">
        <v>300</v>
      </c>
      <c r="J1122" s="70">
        <v>300</v>
      </c>
      <c r="K1122" s="70">
        <v>300</v>
      </c>
      <c r="L1122" s="70">
        <v>0</v>
      </c>
      <c r="M1122" t="str">
        <f t="shared" si="17"/>
        <v>סקיפר</v>
      </c>
      <c r="N1122" s="70" t="s">
        <v>100</v>
      </c>
      <c r="R1122" s="70" t="s">
        <v>1261</v>
      </c>
    </row>
    <row r="1123" spans="1:18" x14ac:dyDescent="0.25">
      <c r="A1123" s="70">
        <v>1315</v>
      </c>
      <c r="B1123" s="70" t="s">
        <v>297</v>
      </c>
      <c r="C1123" s="70">
        <v>3</v>
      </c>
      <c r="D1123" s="70">
        <v>1118</v>
      </c>
      <c r="E1123" s="70">
        <v>50</v>
      </c>
      <c r="F1123" s="70">
        <v>50</v>
      </c>
      <c r="G1123" s="70">
        <v>0</v>
      </c>
      <c r="H1123" s="70">
        <v>100</v>
      </c>
      <c r="I1123" s="70">
        <v>0</v>
      </c>
      <c r="J1123" s="70">
        <v>300</v>
      </c>
      <c r="K1123" s="70">
        <v>50</v>
      </c>
      <c r="L1123" s="70">
        <v>0</v>
      </c>
      <c r="M1123" t="str">
        <f t="shared" si="17"/>
        <v>סקיפר ספינת טיולים בכינרת</v>
      </c>
      <c r="N1123" s="70" t="s">
        <v>100</v>
      </c>
      <c r="R1123" s="70" t="s">
        <v>248</v>
      </c>
    </row>
    <row r="1124" spans="1:18" x14ac:dyDescent="0.25">
      <c r="A1124" s="70">
        <v>2682</v>
      </c>
      <c r="B1124" s="70" t="s">
        <v>2289</v>
      </c>
      <c r="C1124" s="70">
        <v>1</v>
      </c>
      <c r="D1124" s="70">
        <v>1119</v>
      </c>
      <c r="E1124" s="70">
        <v>0</v>
      </c>
      <c r="F1124" s="70">
        <v>0</v>
      </c>
      <c r="G1124" s="70">
        <v>0</v>
      </c>
      <c r="H1124" s="70">
        <v>0</v>
      </c>
      <c r="I1124" s="70">
        <v>0</v>
      </c>
      <c r="J1124" s="70">
        <v>300</v>
      </c>
      <c r="K1124" s="70">
        <v>0</v>
      </c>
      <c r="L1124" s="70">
        <v>0</v>
      </c>
      <c r="M1124" t="str">
        <f t="shared" si="17"/>
        <v>סקסולוג\ית</v>
      </c>
      <c r="N1124" s="70" t="s">
        <v>100</v>
      </c>
      <c r="R1124" s="70" t="s">
        <v>549</v>
      </c>
    </row>
    <row r="1125" spans="1:18" x14ac:dyDescent="0.25">
      <c r="A1125" s="70" t="s">
        <v>2094</v>
      </c>
      <c r="B1125" s="70" t="s">
        <v>2095</v>
      </c>
      <c r="C1125" s="70">
        <v>3</v>
      </c>
      <c r="D1125" s="70">
        <v>1120</v>
      </c>
      <c r="E1125" s="70">
        <v>100</v>
      </c>
      <c r="F1125" s="70">
        <v>100</v>
      </c>
      <c r="G1125" s="70">
        <v>0</v>
      </c>
      <c r="H1125" s="70">
        <v>100</v>
      </c>
      <c r="I1125" s="70">
        <v>0</v>
      </c>
      <c r="J1125" s="70">
        <v>300</v>
      </c>
      <c r="K1125" s="70">
        <v>100</v>
      </c>
      <c r="L1125" s="70">
        <v>0</v>
      </c>
      <c r="M1125" t="str">
        <f t="shared" si="17"/>
        <v>סתת</v>
      </c>
      <c r="N1125" s="70" t="s">
        <v>100</v>
      </c>
      <c r="R1125" s="70" t="s">
        <v>1263</v>
      </c>
    </row>
    <row r="1126" spans="1:18" x14ac:dyDescent="0.25">
      <c r="A1126" s="70" t="s">
        <v>1908</v>
      </c>
      <c r="B1126" s="70" t="s">
        <v>1909</v>
      </c>
      <c r="C1126" s="70">
        <v>7</v>
      </c>
      <c r="D1126" s="70">
        <v>1121</v>
      </c>
      <c r="E1126" s="70">
        <v>300</v>
      </c>
      <c r="F1126" s="70">
        <v>300</v>
      </c>
      <c r="G1126" s="70">
        <v>0</v>
      </c>
      <c r="H1126" s="70">
        <v>100</v>
      </c>
      <c r="I1126" s="70">
        <v>0</v>
      </c>
      <c r="J1126" s="70">
        <v>300</v>
      </c>
      <c r="K1126" s="70">
        <v>300</v>
      </c>
      <c r="L1126" s="70">
        <v>0</v>
      </c>
      <c r="M1126" t="str">
        <f t="shared" si="17"/>
        <v>עבודות וטרז' +קרמיקה</v>
      </c>
      <c r="N1126" s="70" t="s">
        <v>100</v>
      </c>
      <c r="R1126" s="70" t="s">
        <v>557</v>
      </c>
    </row>
    <row r="1127" spans="1:18" x14ac:dyDescent="0.25">
      <c r="A1127" s="70" t="s">
        <v>796</v>
      </c>
      <c r="B1127" s="70" t="s">
        <v>797</v>
      </c>
      <c r="C1127" s="70">
        <v>3</v>
      </c>
      <c r="D1127" s="70">
        <v>1122</v>
      </c>
      <c r="E1127" s="70">
        <v>100</v>
      </c>
      <c r="F1127" s="70">
        <v>100</v>
      </c>
      <c r="G1127" s="70">
        <v>0</v>
      </c>
      <c r="H1127" s="70">
        <v>100</v>
      </c>
      <c r="I1127" s="70">
        <v>0</v>
      </c>
      <c r="J1127" s="70">
        <v>300</v>
      </c>
      <c r="K1127" s="70">
        <v>100</v>
      </c>
      <c r="L1127" s="70">
        <v>0</v>
      </c>
      <c r="M1127" t="str">
        <f t="shared" si="17"/>
        <v>עבודות עפר בלי טרקטור</v>
      </c>
      <c r="N1127" s="70" t="s">
        <v>100</v>
      </c>
      <c r="R1127" s="70" t="s">
        <v>166</v>
      </c>
    </row>
    <row r="1128" spans="1:18" x14ac:dyDescent="0.25">
      <c r="A1128" s="70" t="s">
        <v>794</v>
      </c>
      <c r="B1128" s="70" t="s">
        <v>795</v>
      </c>
      <c r="C1128" s="70">
        <v>3</v>
      </c>
      <c r="D1128" s="70">
        <v>1123</v>
      </c>
      <c r="E1128" s="70">
        <v>150</v>
      </c>
      <c r="F1128" s="70">
        <v>150</v>
      </c>
      <c r="G1128" s="70">
        <v>0</v>
      </c>
      <c r="H1128" s="70">
        <v>100</v>
      </c>
      <c r="I1128" s="70">
        <v>0</v>
      </c>
      <c r="J1128" s="70">
        <v>300</v>
      </c>
      <c r="K1128" s="70">
        <v>150</v>
      </c>
      <c r="L1128" s="70">
        <v>0</v>
      </c>
      <c r="M1128" t="str">
        <f t="shared" si="17"/>
        <v>עבודות עפר עם טרקטור</v>
      </c>
      <c r="N1128" s="70" t="s">
        <v>100</v>
      </c>
      <c r="R1128" s="70" t="s">
        <v>611</v>
      </c>
    </row>
    <row r="1129" spans="1:18" x14ac:dyDescent="0.25">
      <c r="A1129" s="70">
        <v>1170</v>
      </c>
      <c r="B1129" s="70" t="s">
        <v>246</v>
      </c>
      <c r="C1129" s="70">
        <v>3</v>
      </c>
      <c r="D1129" s="70">
        <v>1124</v>
      </c>
      <c r="E1129" s="70">
        <v>150</v>
      </c>
      <c r="F1129" s="70">
        <v>150</v>
      </c>
      <c r="G1129" s="70">
        <v>0</v>
      </c>
      <c r="H1129" s="70">
        <v>100</v>
      </c>
      <c r="I1129" s="70">
        <v>0</v>
      </c>
      <c r="J1129" s="70">
        <v>300</v>
      </c>
      <c r="K1129" s="70">
        <v>150</v>
      </c>
      <c r="L1129" s="70">
        <v>0</v>
      </c>
      <c r="M1129" t="str">
        <f t="shared" si="17"/>
        <v>עובד אלומיניום ופלסטיק</v>
      </c>
      <c r="N1129" s="70" t="s">
        <v>100</v>
      </c>
      <c r="R1129" s="70" t="s">
        <v>2125</v>
      </c>
    </row>
    <row r="1130" spans="1:18" x14ac:dyDescent="0.25">
      <c r="A1130" s="70">
        <v>2468</v>
      </c>
      <c r="B1130" s="70" t="s">
        <v>474</v>
      </c>
      <c r="C1130" s="70">
        <v>1</v>
      </c>
      <c r="D1130" s="70">
        <v>1125</v>
      </c>
      <c r="E1130" s="70">
        <v>0</v>
      </c>
      <c r="F1130" s="70">
        <v>0</v>
      </c>
      <c r="G1130" s="70">
        <v>0</v>
      </c>
      <c r="H1130" s="70">
        <v>0</v>
      </c>
      <c r="I1130" s="70">
        <v>0</v>
      </c>
      <c r="J1130" s="70">
        <v>300</v>
      </c>
      <c r="K1130" s="70">
        <v>0</v>
      </c>
      <c r="L1130" s="70">
        <v>0</v>
      </c>
      <c r="M1130" t="str">
        <f t="shared" si="17"/>
        <v>עובד אלתא</v>
      </c>
      <c r="N1130" s="70" t="s">
        <v>100</v>
      </c>
      <c r="R1130" s="70" t="s">
        <v>227</v>
      </c>
    </row>
    <row r="1131" spans="1:18" x14ac:dyDescent="0.25">
      <c r="A1131" s="70">
        <v>2677</v>
      </c>
      <c r="B1131" s="70" t="s">
        <v>675</v>
      </c>
      <c r="C1131" s="70">
        <v>8</v>
      </c>
      <c r="D1131" s="70">
        <v>1126</v>
      </c>
      <c r="E1131" s="70">
        <v>0</v>
      </c>
      <c r="F1131" s="70">
        <v>0</v>
      </c>
      <c r="G1131" s="70">
        <v>0</v>
      </c>
      <c r="H1131" s="70">
        <v>0</v>
      </c>
      <c r="I1131" s="70">
        <v>0</v>
      </c>
      <c r="J1131" s="70">
        <v>300</v>
      </c>
      <c r="K1131" s="70">
        <v>0</v>
      </c>
      <c r="L1131" s="70">
        <v>0</v>
      </c>
      <c r="M1131" t="str">
        <f t="shared" si="17"/>
        <v>עובד אסבסט</v>
      </c>
      <c r="N1131" s="70" t="s">
        <v>100</v>
      </c>
      <c r="R1131" s="70" t="s">
        <v>498</v>
      </c>
    </row>
    <row r="1132" spans="1:18" x14ac:dyDescent="0.25">
      <c r="A1132" s="70">
        <v>2820</v>
      </c>
      <c r="B1132" s="70" t="s">
        <v>2424</v>
      </c>
      <c r="C1132" s="70">
        <v>3</v>
      </c>
      <c r="D1132" s="70">
        <v>1127</v>
      </c>
      <c r="E1132" s="70">
        <v>50</v>
      </c>
      <c r="F1132" s="70">
        <v>50</v>
      </c>
      <c r="G1132" s="70">
        <v>0</v>
      </c>
      <c r="H1132" s="70">
        <v>0</v>
      </c>
      <c r="I1132" s="70">
        <v>0</v>
      </c>
      <c r="J1132" s="70">
        <v>300</v>
      </c>
      <c r="K1132" s="70">
        <v>0</v>
      </c>
      <c r="L1132" s="70">
        <v>0</v>
      </c>
      <c r="M1132" t="str">
        <f t="shared" si="17"/>
        <v>עובד באספקת כלים סטריליים</v>
      </c>
      <c r="N1132" s="70" t="s">
        <v>100</v>
      </c>
      <c r="R1132" s="70" t="s">
        <v>841</v>
      </c>
    </row>
    <row r="1133" spans="1:18" x14ac:dyDescent="0.25">
      <c r="A1133" s="70" t="s">
        <v>802</v>
      </c>
      <c r="B1133" s="70" t="s">
        <v>803</v>
      </c>
      <c r="C1133" s="70">
        <v>3</v>
      </c>
      <c r="D1133" s="70">
        <v>1128</v>
      </c>
      <c r="E1133" s="70">
        <v>100</v>
      </c>
      <c r="F1133" s="70">
        <v>100</v>
      </c>
      <c r="G1133" s="70">
        <v>0</v>
      </c>
      <c r="H1133" s="70">
        <v>100</v>
      </c>
      <c r="I1133" s="70">
        <v>0</v>
      </c>
      <c r="J1133" s="70">
        <v>300</v>
      </c>
      <c r="K1133" s="70">
        <v>100</v>
      </c>
      <c r="L1133" s="70">
        <v>0</v>
      </c>
      <c r="M1133" t="str">
        <f t="shared" si="17"/>
        <v>עובד בייצור נשק</v>
      </c>
      <c r="N1133" s="70" t="s">
        <v>100</v>
      </c>
      <c r="R1133" s="70" t="s">
        <v>1605</v>
      </c>
    </row>
    <row r="1134" spans="1:18" x14ac:dyDescent="0.25">
      <c r="A1134" s="70" t="s">
        <v>1158</v>
      </c>
      <c r="B1134" s="70" t="s">
        <v>1159</v>
      </c>
      <c r="C1134" s="70">
        <v>3</v>
      </c>
      <c r="D1134" s="70">
        <v>1129</v>
      </c>
      <c r="E1134" s="70">
        <v>150</v>
      </c>
      <c r="F1134" s="70">
        <v>150</v>
      </c>
      <c r="G1134" s="70">
        <v>0</v>
      </c>
      <c r="H1134" s="70">
        <v>100</v>
      </c>
      <c r="I1134" s="70">
        <v>0</v>
      </c>
      <c r="J1134" s="70">
        <v>300</v>
      </c>
      <c r="K1134" s="70">
        <v>150</v>
      </c>
      <c r="L1134" s="70">
        <v>0</v>
      </c>
      <c r="M1134" t="str">
        <f t="shared" si="17"/>
        <v>עובד בצינורות מתכת</v>
      </c>
      <c r="N1134" s="70" t="s">
        <v>100</v>
      </c>
      <c r="R1134" s="70" t="s">
        <v>1635</v>
      </c>
    </row>
    <row r="1135" spans="1:18" x14ac:dyDescent="0.25">
      <c r="A1135" s="70">
        <v>2005</v>
      </c>
      <c r="B1135" s="70" t="s">
        <v>397</v>
      </c>
      <c r="C1135" s="70">
        <v>3</v>
      </c>
      <c r="D1135" s="70">
        <v>1130</v>
      </c>
      <c r="E1135" s="70">
        <v>100</v>
      </c>
      <c r="F1135" s="70">
        <v>100</v>
      </c>
      <c r="G1135" s="70">
        <v>0</v>
      </c>
      <c r="H1135" s="70">
        <v>100</v>
      </c>
      <c r="I1135" s="70">
        <v>0</v>
      </c>
      <c r="J1135" s="70">
        <v>300</v>
      </c>
      <c r="K1135" s="70">
        <v>100</v>
      </c>
      <c r="L1135" s="70">
        <v>0</v>
      </c>
      <c r="M1135" t="str">
        <f t="shared" si="17"/>
        <v>עובד גריסה</v>
      </c>
      <c r="N1135" s="70" t="s">
        <v>100</v>
      </c>
      <c r="R1135" s="70" t="s">
        <v>1060</v>
      </c>
    </row>
    <row r="1136" spans="1:18" x14ac:dyDescent="0.25">
      <c r="A1136" s="70">
        <v>2439</v>
      </c>
      <c r="B1136" s="70" t="s">
        <v>447</v>
      </c>
      <c r="C1136" s="70">
        <v>7</v>
      </c>
      <c r="D1136" s="70">
        <v>1131</v>
      </c>
      <c r="E1136" s="70">
        <v>300</v>
      </c>
      <c r="F1136" s="70">
        <v>300</v>
      </c>
      <c r="G1136" s="70">
        <v>0</v>
      </c>
      <c r="H1136" s="70">
        <v>100</v>
      </c>
      <c r="I1136" s="70">
        <v>0</v>
      </c>
      <c r="J1136" s="70">
        <v>300</v>
      </c>
      <c r="K1136" s="70">
        <v>50</v>
      </c>
      <c r="L1136" s="70">
        <v>0</v>
      </c>
      <c r="M1136" t="str">
        <f t="shared" si="17"/>
        <v>עובד חברה קדישא</v>
      </c>
      <c r="N1136" s="70" t="s">
        <v>100</v>
      </c>
      <c r="R1136" s="70" t="s">
        <v>381</v>
      </c>
    </row>
    <row r="1137" spans="1:18" x14ac:dyDescent="0.25">
      <c r="A1137" s="70">
        <v>2473</v>
      </c>
      <c r="B1137" s="70" t="s">
        <v>479</v>
      </c>
      <c r="C1137" s="70">
        <v>1</v>
      </c>
      <c r="D1137" s="70">
        <v>1132</v>
      </c>
      <c r="E1137" s="70">
        <v>0</v>
      </c>
      <c r="F1137" s="70">
        <v>0</v>
      </c>
      <c r="G1137" s="70">
        <v>0</v>
      </c>
      <c r="H1137" s="70">
        <v>0</v>
      </c>
      <c r="I1137" s="70">
        <v>0</v>
      </c>
      <c r="J1137" s="70">
        <v>300</v>
      </c>
      <c r="K1137" s="70">
        <v>0</v>
      </c>
      <c r="L1137" s="70">
        <v>0</v>
      </c>
      <c r="M1137" t="str">
        <f t="shared" si="17"/>
        <v>עובד טבע</v>
      </c>
      <c r="N1137" s="70" t="s">
        <v>100</v>
      </c>
      <c r="R1137" s="70" t="s">
        <v>357</v>
      </c>
    </row>
    <row r="1138" spans="1:18" x14ac:dyDescent="0.25">
      <c r="A1138" s="70">
        <v>2462</v>
      </c>
      <c r="B1138" s="70" t="s">
        <v>469</v>
      </c>
      <c r="C1138" s="70">
        <v>3</v>
      </c>
      <c r="D1138" s="70">
        <v>1133</v>
      </c>
      <c r="E1138" s="70">
        <v>100</v>
      </c>
      <c r="F1138" s="70">
        <v>100</v>
      </c>
      <c r="G1138" s="70">
        <v>0</v>
      </c>
      <c r="H1138" s="70">
        <v>100</v>
      </c>
      <c r="I1138" s="70">
        <v>0</v>
      </c>
      <c r="J1138" s="70">
        <v>300</v>
      </c>
      <c r="K1138" s="70">
        <v>100</v>
      </c>
      <c r="L1138" s="70">
        <v>0</v>
      </c>
      <c r="M1138" t="str">
        <f t="shared" si="17"/>
        <v>עובד ייצור הייטק</v>
      </c>
      <c r="N1138" s="70" t="s">
        <v>100</v>
      </c>
      <c r="R1138" s="70" t="s">
        <v>280</v>
      </c>
    </row>
    <row r="1139" spans="1:18" x14ac:dyDescent="0.25">
      <c r="A1139" s="70">
        <v>2765</v>
      </c>
      <c r="B1139" s="70" t="s">
        <v>2368</v>
      </c>
      <c r="C1139" s="70">
        <v>7</v>
      </c>
      <c r="D1139" s="70">
        <v>1134</v>
      </c>
      <c r="E1139" s="70">
        <v>300</v>
      </c>
      <c r="F1139" s="70">
        <v>300</v>
      </c>
      <c r="G1139" s="70">
        <v>2</v>
      </c>
      <c r="H1139" s="70">
        <v>300</v>
      </c>
      <c r="I1139" s="70">
        <v>300</v>
      </c>
      <c r="J1139" s="70">
        <v>300</v>
      </c>
      <c r="K1139" s="70">
        <v>300</v>
      </c>
      <c r="L1139" s="70" t="s">
        <v>2277</v>
      </c>
      <c r="M1139" t="str">
        <f t="shared" si="17"/>
        <v>עובד ייצור עם חומרים מסוכנים</v>
      </c>
      <c r="N1139" s="70" t="s">
        <v>100</v>
      </c>
      <c r="R1139" s="70" t="s">
        <v>1165</v>
      </c>
    </row>
    <row r="1140" spans="1:18" x14ac:dyDescent="0.25">
      <c r="A1140" s="70">
        <v>1260</v>
      </c>
      <c r="B1140" s="70" t="s">
        <v>287</v>
      </c>
      <c r="C1140" s="70">
        <v>3</v>
      </c>
      <c r="D1140" s="70">
        <v>1135</v>
      </c>
      <c r="E1140" s="70">
        <v>100</v>
      </c>
      <c r="F1140" s="70">
        <v>100</v>
      </c>
      <c r="G1140" s="70">
        <v>0</v>
      </c>
      <c r="H1140" s="70">
        <v>100</v>
      </c>
      <c r="I1140" s="70">
        <v>0</v>
      </c>
      <c r="J1140" s="70">
        <v>300</v>
      </c>
      <c r="K1140" s="70">
        <v>100</v>
      </c>
      <c r="L1140" s="70">
        <v>0</v>
      </c>
      <c r="M1140" t="str">
        <f t="shared" si="17"/>
        <v>עובד יצוא ממיין</v>
      </c>
      <c r="N1140" s="70" t="s">
        <v>100</v>
      </c>
      <c r="R1140" s="70" t="s">
        <v>295</v>
      </c>
    </row>
    <row r="1141" spans="1:18" x14ac:dyDescent="0.25">
      <c r="A1141" s="70">
        <v>2697</v>
      </c>
      <c r="B1141" s="70" t="s">
        <v>2304</v>
      </c>
      <c r="C1141" s="70">
        <v>1</v>
      </c>
      <c r="D1141" s="70">
        <v>1136</v>
      </c>
      <c r="E1141" s="70">
        <v>0</v>
      </c>
      <c r="F1141" s="70">
        <v>0</v>
      </c>
      <c r="G1141" s="70">
        <v>0</v>
      </c>
      <c r="H1141" s="70">
        <v>0</v>
      </c>
      <c r="I1141" s="70">
        <v>0</v>
      </c>
      <c r="J1141" s="70">
        <v>300</v>
      </c>
      <c r="K1141" s="70">
        <v>0</v>
      </c>
      <c r="L1141" s="70">
        <v>0</v>
      </c>
      <c r="M1141" t="str">
        <f t="shared" si="17"/>
        <v>עובד מדינה</v>
      </c>
      <c r="N1141" s="70" t="s">
        <v>100</v>
      </c>
      <c r="R1141" s="70" t="s">
        <v>490</v>
      </c>
    </row>
    <row r="1142" spans="1:18" x14ac:dyDescent="0.25">
      <c r="A1142" s="70" t="s">
        <v>1796</v>
      </c>
      <c r="B1142" s="70" t="s">
        <v>1797</v>
      </c>
      <c r="C1142" s="70">
        <v>3</v>
      </c>
      <c r="D1142" s="70">
        <v>1137</v>
      </c>
      <c r="E1142" s="70">
        <v>100</v>
      </c>
      <c r="F1142" s="70">
        <v>100</v>
      </c>
      <c r="G1142" s="70">
        <v>0</v>
      </c>
      <c r="H1142" s="70">
        <v>100</v>
      </c>
      <c r="I1142" s="70">
        <v>0</v>
      </c>
      <c r="J1142" s="70">
        <v>300</v>
      </c>
      <c r="K1142" s="70">
        <v>100</v>
      </c>
      <c r="L1142" s="70">
        <v>0</v>
      </c>
      <c r="M1142" t="str">
        <f t="shared" si="17"/>
        <v>עובד מוזייקה</v>
      </c>
      <c r="N1142" s="70" t="s">
        <v>100</v>
      </c>
      <c r="R1142" s="70" t="s">
        <v>1028</v>
      </c>
    </row>
    <row r="1143" spans="1:18" x14ac:dyDescent="0.25">
      <c r="A1143" s="70">
        <v>2001</v>
      </c>
      <c r="B1143" s="70" t="s">
        <v>393</v>
      </c>
      <c r="C1143" s="70">
        <v>1</v>
      </c>
      <c r="D1143" s="70">
        <v>1138</v>
      </c>
      <c r="E1143" s="70">
        <v>100</v>
      </c>
      <c r="F1143" s="70">
        <v>100</v>
      </c>
      <c r="G1143" s="70">
        <v>0</v>
      </c>
      <c r="H1143" s="70">
        <v>0</v>
      </c>
      <c r="I1143" s="70">
        <v>0</v>
      </c>
      <c r="J1143" s="70">
        <v>300</v>
      </c>
      <c r="K1143" s="70">
        <v>0</v>
      </c>
      <c r="L1143" s="70">
        <v>0</v>
      </c>
      <c r="M1143" t="str">
        <f t="shared" si="17"/>
        <v>עובד מחלבה - תנובה</v>
      </c>
      <c r="N1143" s="70" t="s">
        <v>100</v>
      </c>
      <c r="R1143" s="70" t="s">
        <v>224</v>
      </c>
    </row>
    <row r="1144" spans="1:18" x14ac:dyDescent="0.25">
      <c r="A1144" s="70" t="s">
        <v>1943</v>
      </c>
      <c r="B1144" s="70" t="s">
        <v>1944</v>
      </c>
      <c r="C1144" s="70">
        <v>3</v>
      </c>
      <c r="D1144" s="70">
        <v>1139</v>
      </c>
      <c r="E1144" s="70">
        <v>100</v>
      </c>
      <c r="F1144" s="70">
        <v>100</v>
      </c>
      <c r="G1144" s="70">
        <v>0</v>
      </c>
      <c r="H1144" s="70">
        <v>100</v>
      </c>
      <c r="I1144" s="70">
        <v>0</v>
      </c>
      <c r="J1144" s="70">
        <v>300</v>
      </c>
      <c r="K1144" s="70">
        <v>100</v>
      </c>
      <c r="L1144" s="70">
        <v>0</v>
      </c>
      <c r="M1144" t="str">
        <f t="shared" si="17"/>
        <v>עובד מחלבה</v>
      </c>
      <c r="N1144" s="70" t="s">
        <v>100</v>
      </c>
      <c r="R1144" s="70" t="s">
        <v>237</v>
      </c>
    </row>
    <row r="1145" spans="1:18" x14ac:dyDescent="0.25">
      <c r="A1145" s="70">
        <v>2769</v>
      </c>
      <c r="B1145" s="70" t="s">
        <v>2372</v>
      </c>
      <c r="C1145" s="70">
        <v>1</v>
      </c>
      <c r="D1145" s="70">
        <v>1140</v>
      </c>
      <c r="E1145" s="70">
        <v>0</v>
      </c>
      <c r="F1145" s="70">
        <v>0</v>
      </c>
      <c r="G1145" s="70">
        <v>0</v>
      </c>
      <c r="H1145" s="70">
        <v>0</v>
      </c>
      <c r="I1145" s="70">
        <v>0</v>
      </c>
      <c r="J1145" s="70">
        <v>300</v>
      </c>
      <c r="K1145" s="70">
        <v>0</v>
      </c>
      <c r="L1145" s="70">
        <v>0</v>
      </c>
      <c r="M1145" t="str">
        <f t="shared" si="17"/>
        <v>עובד מחקר</v>
      </c>
      <c r="N1145" s="70" t="s">
        <v>100</v>
      </c>
      <c r="R1145" s="70" t="s">
        <v>373</v>
      </c>
    </row>
    <row r="1146" spans="1:18" x14ac:dyDescent="0.25">
      <c r="A1146" s="70">
        <v>1205</v>
      </c>
      <c r="B1146" s="70" t="s">
        <v>270</v>
      </c>
      <c r="C1146" s="70">
        <v>3</v>
      </c>
      <c r="D1146" s="70">
        <v>1141</v>
      </c>
      <c r="E1146" s="70">
        <v>100</v>
      </c>
      <c r="F1146" s="70">
        <v>100</v>
      </c>
      <c r="G1146" s="70">
        <v>0</v>
      </c>
      <c r="H1146" s="70">
        <v>100</v>
      </c>
      <c r="I1146" s="70">
        <v>0</v>
      </c>
      <c r="J1146" s="70">
        <v>300</v>
      </c>
      <c r="K1146" s="70">
        <v>100</v>
      </c>
      <c r="L1146" s="70">
        <v>0</v>
      </c>
      <c r="M1146" t="str">
        <f t="shared" si="17"/>
        <v>עובד מטבח</v>
      </c>
      <c r="N1146" s="70" t="s">
        <v>100</v>
      </c>
      <c r="R1146" s="70" t="s">
        <v>244</v>
      </c>
    </row>
    <row r="1147" spans="1:18" x14ac:dyDescent="0.25">
      <c r="A1147" s="70">
        <v>2712</v>
      </c>
      <c r="B1147" s="70" t="s">
        <v>2319</v>
      </c>
      <c r="C1147" s="70">
        <v>7</v>
      </c>
      <c r="D1147" s="70">
        <v>1142</v>
      </c>
      <c r="E1147" s="70">
        <v>300</v>
      </c>
      <c r="F1147" s="70">
        <v>300</v>
      </c>
      <c r="G1147" s="70">
        <v>0</v>
      </c>
      <c r="H1147" s="70">
        <v>100</v>
      </c>
      <c r="I1147" s="70">
        <v>0</v>
      </c>
      <c r="J1147" s="70">
        <v>300</v>
      </c>
      <c r="K1147" s="70">
        <v>300</v>
      </c>
      <c r="L1147" s="70">
        <v>0</v>
      </c>
      <c r="M1147" t="str">
        <f t="shared" si="17"/>
        <v>עובד מטע</v>
      </c>
      <c r="N1147" s="70" t="s">
        <v>100</v>
      </c>
      <c r="R1147" s="70" t="s">
        <v>243</v>
      </c>
    </row>
    <row r="1148" spans="1:18" x14ac:dyDescent="0.25">
      <c r="A1148" s="70">
        <v>1104</v>
      </c>
      <c r="B1148" s="70" t="s">
        <v>197</v>
      </c>
      <c r="C1148" s="70">
        <v>3</v>
      </c>
      <c r="D1148" s="70">
        <v>1143</v>
      </c>
      <c r="E1148" s="70">
        <v>100</v>
      </c>
      <c r="F1148" s="70">
        <v>100</v>
      </c>
      <c r="G1148" s="70">
        <v>0</v>
      </c>
      <c r="H1148" s="70">
        <v>100</v>
      </c>
      <c r="I1148" s="70">
        <v>0</v>
      </c>
      <c r="J1148" s="70">
        <v>300</v>
      </c>
      <c r="K1148" s="70">
        <v>100</v>
      </c>
      <c r="L1148" s="70">
        <v>0</v>
      </c>
      <c r="M1148" t="str">
        <f t="shared" si="17"/>
        <v>עובד מכבסה</v>
      </c>
      <c r="N1148" s="70" t="s">
        <v>100</v>
      </c>
      <c r="R1148" s="70" t="s">
        <v>145</v>
      </c>
    </row>
    <row r="1149" spans="1:18" x14ac:dyDescent="0.25">
      <c r="A1149" s="70">
        <v>2713</v>
      </c>
      <c r="B1149" s="70" t="s">
        <v>2320</v>
      </c>
      <c r="C1149" s="70">
        <v>1</v>
      </c>
      <c r="D1149" s="70">
        <v>1144</v>
      </c>
      <c r="E1149" s="70">
        <v>0</v>
      </c>
      <c r="F1149" s="70">
        <v>0</v>
      </c>
      <c r="G1149" s="70">
        <v>0</v>
      </c>
      <c r="H1149" s="70">
        <v>0</v>
      </c>
      <c r="I1149" s="70">
        <v>0</v>
      </c>
      <c r="J1149" s="70">
        <v>300</v>
      </c>
      <c r="K1149" s="70">
        <v>0</v>
      </c>
      <c r="L1149" s="70">
        <v>0</v>
      </c>
      <c r="M1149" t="str">
        <f t="shared" si="17"/>
        <v>עובד מעבדה</v>
      </c>
      <c r="N1149" s="70" t="s">
        <v>100</v>
      </c>
      <c r="R1149" s="70" t="s">
        <v>578</v>
      </c>
    </row>
    <row r="1150" spans="1:18" x14ac:dyDescent="0.25">
      <c r="A1150" s="70">
        <v>2690</v>
      </c>
      <c r="B1150" s="70" t="s">
        <v>2297</v>
      </c>
      <c r="C1150" s="70">
        <v>3</v>
      </c>
      <c r="D1150" s="70">
        <v>1145</v>
      </c>
      <c r="E1150" s="70">
        <v>50</v>
      </c>
      <c r="F1150" s="70">
        <v>50</v>
      </c>
      <c r="G1150" s="70">
        <v>0</v>
      </c>
      <c r="H1150" s="70">
        <v>50</v>
      </c>
      <c r="I1150" s="70">
        <v>0</v>
      </c>
      <c r="J1150" s="70">
        <v>300</v>
      </c>
      <c r="K1150" s="70">
        <v>50</v>
      </c>
      <c r="L1150" s="70">
        <v>0</v>
      </c>
      <c r="M1150" t="str">
        <f t="shared" si="17"/>
        <v>עובד מפעל ללא ייצור</v>
      </c>
      <c r="N1150" s="70" t="s">
        <v>100</v>
      </c>
      <c r="R1150" s="70" t="s">
        <v>665</v>
      </c>
    </row>
    <row r="1151" spans="1:18" x14ac:dyDescent="0.25">
      <c r="A1151" s="70">
        <v>1053</v>
      </c>
      <c r="B1151" s="70" t="s">
        <v>156</v>
      </c>
      <c r="C1151" s="70">
        <v>3</v>
      </c>
      <c r="D1151" s="70">
        <v>1146</v>
      </c>
      <c r="E1151" s="70">
        <v>100</v>
      </c>
      <c r="F1151" s="70">
        <v>100</v>
      </c>
      <c r="G1151" s="70">
        <v>0</v>
      </c>
      <c r="H1151" s="70">
        <v>100</v>
      </c>
      <c r="I1151" s="70">
        <v>0</v>
      </c>
      <c r="J1151" s="70">
        <v>300</v>
      </c>
      <c r="K1151" s="70">
        <v>100</v>
      </c>
      <c r="L1151" s="70">
        <v>0</v>
      </c>
      <c r="M1151" t="str">
        <f t="shared" si="17"/>
        <v>עובד מפעל שיש כולל התקנה</v>
      </c>
      <c r="N1151" s="70" t="s">
        <v>100</v>
      </c>
      <c r="R1151" s="70" t="s">
        <v>695</v>
      </c>
    </row>
    <row r="1152" spans="1:18" x14ac:dyDescent="0.25">
      <c r="A1152" s="70">
        <v>2500</v>
      </c>
      <c r="B1152" s="70" t="s">
        <v>504</v>
      </c>
      <c r="C1152" s="70">
        <v>8</v>
      </c>
      <c r="D1152" s="70">
        <v>1147</v>
      </c>
      <c r="E1152" s="70">
        <v>0</v>
      </c>
      <c r="F1152" s="70">
        <v>0</v>
      </c>
      <c r="G1152" s="70">
        <v>2</v>
      </c>
      <c r="H1152" s="70">
        <v>0</v>
      </c>
      <c r="I1152" s="70">
        <v>0</v>
      </c>
      <c r="J1152" s="70">
        <v>300</v>
      </c>
      <c r="K1152" s="70">
        <v>0</v>
      </c>
      <c r="L1152" s="70" t="s">
        <v>2277</v>
      </c>
      <c r="M1152" t="str">
        <f t="shared" si="17"/>
        <v>עובד משרד הביטחון (בשטח)</v>
      </c>
      <c r="N1152" s="70" t="s">
        <v>100</v>
      </c>
      <c r="R1152" s="70" t="s">
        <v>520</v>
      </c>
    </row>
    <row r="1153" spans="1:18" x14ac:dyDescent="0.25">
      <c r="A1153" s="70">
        <v>2499</v>
      </c>
      <c r="B1153" s="70" t="s">
        <v>503</v>
      </c>
      <c r="C1153" s="70">
        <v>8</v>
      </c>
      <c r="D1153" s="70">
        <v>1148</v>
      </c>
      <c r="E1153" s="70">
        <v>0</v>
      </c>
      <c r="F1153" s="70">
        <v>300</v>
      </c>
      <c r="G1153" s="70">
        <v>0</v>
      </c>
      <c r="H1153" s="70">
        <v>0</v>
      </c>
      <c r="I1153" s="70">
        <v>0</v>
      </c>
      <c r="J1153" s="70">
        <v>300</v>
      </c>
      <c r="K1153" s="70">
        <v>0</v>
      </c>
      <c r="L1153" s="70">
        <v>0</v>
      </c>
      <c r="M1153" t="str">
        <f t="shared" si="17"/>
        <v>עובד משרד הביטחון (משרד)</v>
      </c>
      <c r="N1153" s="70" t="s">
        <v>100</v>
      </c>
      <c r="R1153" s="70" t="s">
        <v>522</v>
      </c>
    </row>
    <row r="1154" spans="1:18" x14ac:dyDescent="0.25">
      <c r="A1154" s="70">
        <v>1601</v>
      </c>
      <c r="B1154" s="70" t="s">
        <v>324</v>
      </c>
      <c r="C1154" s="70">
        <v>1</v>
      </c>
      <c r="D1154" s="70">
        <v>1149</v>
      </c>
      <c r="E1154" s="70">
        <v>0</v>
      </c>
      <c r="F1154" s="70">
        <v>0</v>
      </c>
      <c r="G1154" s="70">
        <v>0</v>
      </c>
      <c r="H1154" s="70">
        <v>0</v>
      </c>
      <c r="I1154" s="70">
        <v>0</v>
      </c>
      <c r="J1154" s="70">
        <v>300</v>
      </c>
      <c r="K1154" s="70">
        <v>0</v>
      </c>
      <c r="L1154" s="70">
        <v>0</v>
      </c>
      <c r="M1154" t="str">
        <f t="shared" si="17"/>
        <v>עובד משרד החוץ</v>
      </c>
      <c r="N1154" s="70" t="s">
        <v>100</v>
      </c>
      <c r="R1154" s="70" t="s">
        <v>567</v>
      </c>
    </row>
    <row r="1155" spans="1:18" x14ac:dyDescent="0.25">
      <c r="A1155" s="70">
        <v>2736</v>
      </c>
      <c r="B1155" s="70" t="s">
        <v>2343</v>
      </c>
      <c r="C1155" s="70">
        <v>1</v>
      </c>
      <c r="D1155" s="70">
        <v>1150</v>
      </c>
      <c r="E1155" s="70">
        <v>0</v>
      </c>
      <c r="F1155" s="70">
        <v>0</v>
      </c>
      <c r="G1155" s="70">
        <v>0</v>
      </c>
      <c r="H1155" s="70">
        <v>0</v>
      </c>
      <c r="I1155" s="70">
        <v>0</v>
      </c>
      <c r="J1155" s="70">
        <v>300</v>
      </c>
      <c r="K1155" s="70">
        <v>0</v>
      </c>
      <c r="L1155" s="70">
        <v>0</v>
      </c>
      <c r="M1155" t="str">
        <f t="shared" si="17"/>
        <v>עובד משרד ראש הממשלה במשרד</v>
      </c>
      <c r="N1155" s="70" t="s">
        <v>100</v>
      </c>
      <c r="R1155" s="70" t="s">
        <v>566</v>
      </c>
    </row>
    <row r="1156" spans="1:18" x14ac:dyDescent="0.25">
      <c r="A1156" s="70">
        <v>2737</v>
      </c>
      <c r="B1156" s="70" t="s">
        <v>2344</v>
      </c>
      <c r="C1156" s="70">
        <v>7</v>
      </c>
      <c r="D1156" s="70">
        <v>1151</v>
      </c>
      <c r="E1156" s="70">
        <v>300</v>
      </c>
      <c r="F1156" s="70">
        <v>300</v>
      </c>
      <c r="G1156" s="70">
        <v>2</v>
      </c>
      <c r="H1156" s="70">
        <v>300</v>
      </c>
      <c r="I1156" s="70">
        <v>300</v>
      </c>
      <c r="J1156" s="70">
        <v>300</v>
      </c>
      <c r="K1156" s="70">
        <v>300</v>
      </c>
      <c r="L1156" s="70">
        <v>300</v>
      </c>
      <c r="M1156" t="str">
        <f t="shared" si="17"/>
        <v>עובד משרד ראש הממשלה בשטח</v>
      </c>
      <c r="N1156" s="70" t="s">
        <v>100</v>
      </c>
      <c r="R1156" s="70" t="s">
        <v>319</v>
      </c>
    </row>
    <row r="1157" spans="1:18" x14ac:dyDescent="0.25">
      <c r="A1157" s="70">
        <v>2510</v>
      </c>
      <c r="B1157" s="70" t="s">
        <v>514</v>
      </c>
      <c r="C1157" s="70">
        <v>3</v>
      </c>
      <c r="D1157" s="70">
        <v>1152</v>
      </c>
      <c r="E1157" s="70">
        <v>100</v>
      </c>
      <c r="F1157" s="70">
        <v>100</v>
      </c>
      <c r="G1157" s="70">
        <v>0</v>
      </c>
      <c r="H1157" s="70">
        <v>100</v>
      </c>
      <c r="I1157" s="70">
        <v>0</v>
      </c>
      <c r="J1157" s="70">
        <v>300</v>
      </c>
      <c r="K1157" s="70">
        <v>100</v>
      </c>
      <c r="L1157" s="70">
        <v>0</v>
      </c>
      <c r="M1157" t="str">
        <f t="shared" si="17"/>
        <v>עובד משתלה</v>
      </c>
      <c r="N1157" s="70" t="s">
        <v>100</v>
      </c>
      <c r="R1157" s="70" t="s">
        <v>2227</v>
      </c>
    </row>
    <row r="1158" spans="1:18" x14ac:dyDescent="0.25">
      <c r="A1158" s="70">
        <v>2528</v>
      </c>
      <c r="B1158" s="70" t="s">
        <v>532</v>
      </c>
      <c r="C1158" s="70">
        <v>7</v>
      </c>
      <c r="D1158" s="70">
        <v>1153</v>
      </c>
      <c r="E1158" s="70">
        <v>300</v>
      </c>
      <c r="F1158" s="70">
        <v>300</v>
      </c>
      <c r="G1158" s="70">
        <v>0</v>
      </c>
      <c r="H1158" s="70">
        <v>100</v>
      </c>
      <c r="I1158" s="70">
        <v>0</v>
      </c>
      <c r="J1158" s="70">
        <v>300</v>
      </c>
      <c r="K1158" s="70">
        <v>100</v>
      </c>
      <c r="L1158" s="70">
        <v>0</v>
      </c>
      <c r="M1158" t="str">
        <f t="shared" si="17"/>
        <v>עובד נקיון (עבודה בחוץ)</v>
      </c>
      <c r="N1158" s="70" t="s">
        <v>100</v>
      </c>
      <c r="R1158" s="70" t="s">
        <v>1030</v>
      </c>
    </row>
    <row r="1159" spans="1:18" x14ac:dyDescent="0.25">
      <c r="A1159" s="70">
        <v>2527</v>
      </c>
      <c r="B1159" s="70" t="s">
        <v>531</v>
      </c>
      <c r="C1159" s="70">
        <v>3</v>
      </c>
      <c r="D1159" s="70">
        <v>1154</v>
      </c>
      <c r="E1159" s="70">
        <v>100</v>
      </c>
      <c r="F1159" s="70">
        <v>100</v>
      </c>
      <c r="G1159" s="70">
        <v>0</v>
      </c>
      <c r="H1159" s="70">
        <v>0</v>
      </c>
      <c r="I1159" s="70">
        <v>0</v>
      </c>
      <c r="J1159" s="70">
        <v>300</v>
      </c>
      <c r="K1159" s="70">
        <v>50</v>
      </c>
      <c r="L1159" s="70">
        <v>0</v>
      </c>
      <c r="M1159" t="str">
        <f t="shared" ref="M1159:M1222" si="18">TRIM(B1159)</f>
        <v>עובד נקיון במשרד</v>
      </c>
      <c r="N1159" s="70" t="s">
        <v>100</v>
      </c>
      <c r="R1159" s="70" t="s">
        <v>809</v>
      </c>
    </row>
    <row r="1160" spans="1:18" x14ac:dyDescent="0.25">
      <c r="A1160" s="70">
        <v>1179</v>
      </c>
      <c r="B1160" s="70" t="s">
        <v>255</v>
      </c>
      <c r="C1160" s="70">
        <v>3</v>
      </c>
      <c r="D1160" s="70">
        <v>1155</v>
      </c>
      <c r="E1160" s="70">
        <v>50</v>
      </c>
      <c r="F1160" s="70">
        <v>50</v>
      </c>
      <c r="G1160" s="70">
        <v>0</v>
      </c>
      <c r="H1160" s="70">
        <v>0</v>
      </c>
      <c r="I1160" s="70">
        <v>0</v>
      </c>
      <c r="J1160" s="70">
        <v>300</v>
      </c>
      <c r="K1160" s="70">
        <v>50</v>
      </c>
      <c r="L1160" s="70">
        <v>0</v>
      </c>
      <c r="M1160" t="str">
        <f t="shared" si="18"/>
        <v>עובד סיבים אופטיים</v>
      </c>
      <c r="N1160" s="70" t="s">
        <v>100</v>
      </c>
      <c r="R1160" s="70" t="s">
        <v>1678</v>
      </c>
    </row>
    <row r="1161" spans="1:18" x14ac:dyDescent="0.25">
      <c r="A1161" s="70" t="s">
        <v>792</v>
      </c>
      <c r="B1161" s="70" t="s">
        <v>793</v>
      </c>
      <c r="C1161" s="70">
        <v>3</v>
      </c>
      <c r="D1161" s="70">
        <v>1156</v>
      </c>
      <c r="E1161" s="70">
        <v>100</v>
      </c>
      <c r="F1161" s="70">
        <v>100</v>
      </c>
      <c r="G1161" s="70">
        <v>0</v>
      </c>
      <c r="H1161" s="70">
        <v>100</v>
      </c>
      <c r="I1161" s="70">
        <v>0</v>
      </c>
      <c r="J1161" s="70">
        <v>300</v>
      </c>
      <c r="K1161" s="70">
        <v>100</v>
      </c>
      <c r="L1161" s="70">
        <v>0</v>
      </c>
      <c r="M1161" t="str">
        <f t="shared" si="18"/>
        <v>עובד ספארי</v>
      </c>
      <c r="N1161" s="70" t="s">
        <v>100</v>
      </c>
      <c r="R1161" s="70" t="s">
        <v>1349</v>
      </c>
    </row>
    <row r="1162" spans="1:18" x14ac:dyDescent="0.25">
      <c r="A1162" s="70" t="s">
        <v>1160</v>
      </c>
      <c r="B1162" s="70" t="s">
        <v>1161</v>
      </c>
      <c r="C1162" s="70">
        <v>3</v>
      </c>
      <c r="D1162" s="70">
        <v>1157</v>
      </c>
      <c r="E1162" s="70">
        <v>100</v>
      </c>
      <c r="F1162" s="70">
        <v>100</v>
      </c>
      <c r="G1162" s="70">
        <v>0</v>
      </c>
      <c r="H1162" s="70">
        <v>100</v>
      </c>
      <c r="I1162" s="70">
        <v>0</v>
      </c>
      <c r="J1162" s="70">
        <v>300</v>
      </c>
      <c r="K1162" s="70">
        <v>100</v>
      </c>
      <c r="L1162" s="70">
        <v>0</v>
      </c>
      <c r="M1162" t="str">
        <f t="shared" si="18"/>
        <v>עובד עם דלק</v>
      </c>
      <c r="N1162" s="70" t="s">
        <v>100</v>
      </c>
      <c r="R1162" s="70" t="s">
        <v>1267</v>
      </c>
    </row>
    <row r="1163" spans="1:18" x14ac:dyDescent="0.25">
      <c r="A1163" s="70">
        <v>1695</v>
      </c>
      <c r="B1163" s="70" t="s">
        <v>348</v>
      </c>
      <c r="C1163" s="70">
        <v>3</v>
      </c>
      <c r="D1163" s="70">
        <v>1158</v>
      </c>
      <c r="E1163" s="70">
        <v>100</v>
      </c>
      <c r="F1163" s="70">
        <v>100</v>
      </c>
      <c r="G1163" s="70">
        <v>0</v>
      </c>
      <c r="H1163" s="70">
        <v>100</v>
      </c>
      <c r="I1163" s="70">
        <v>0</v>
      </c>
      <c r="J1163" s="70">
        <v>300</v>
      </c>
      <c r="K1163" s="70">
        <v>100</v>
      </c>
      <c r="L1163" s="70">
        <v>0</v>
      </c>
      <c r="M1163" t="str">
        <f t="shared" si="18"/>
        <v>עובד פוליש / מלטש שיש</v>
      </c>
      <c r="N1163" s="70" t="s">
        <v>100</v>
      </c>
      <c r="R1163" s="70" t="s">
        <v>1969</v>
      </c>
    </row>
    <row r="1164" spans="1:18" x14ac:dyDescent="0.25">
      <c r="A1164" s="70">
        <v>2647</v>
      </c>
      <c r="B1164" s="70" t="s">
        <v>646</v>
      </c>
      <c r="C1164" s="70">
        <v>3</v>
      </c>
      <c r="D1164" s="70">
        <v>1159</v>
      </c>
      <c r="E1164" s="70">
        <v>100</v>
      </c>
      <c r="F1164" s="70">
        <v>100</v>
      </c>
      <c r="G1164" s="70">
        <v>0</v>
      </c>
      <c r="H1164" s="70">
        <v>100</v>
      </c>
      <c r="I1164" s="70">
        <v>0</v>
      </c>
      <c r="J1164" s="70">
        <v>300</v>
      </c>
      <c r="K1164" s="70">
        <v>100</v>
      </c>
      <c r="L1164" s="70">
        <v>0</v>
      </c>
      <c r="M1164" t="str">
        <f t="shared" si="18"/>
        <v>עובד קונדיטוריה</v>
      </c>
      <c r="N1164" s="70" t="s">
        <v>100</v>
      </c>
      <c r="R1164" s="70" t="s">
        <v>160</v>
      </c>
    </row>
    <row r="1165" spans="1:18" x14ac:dyDescent="0.25">
      <c r="A1165" s="70">
        <v>2754</v>
      </c>
      <c r="B1165" s="70" t="s">
        <v>2358</v>
      </c>
      <c r="C1165" s="70">
        <v>3</v>
      </c>
      <c r="D1165" s="70">
        <v>1160</v>
      </c>
      <c r="E1165" s="70">
        <v>150</v>
      </c>
      <c r="F1165" s="70">
        <v>150</v>
      </c>
      <c r="G1165" s="70">
        <v>0</v>
      </c>
      <c r="H1165" s="70">
        <v>200</v>
      </c>
      <c r="I1165" s="70">
        <v>0</v>
      </c>
      <c r="J1165" s="70">
        <v>300</v>
      </c>
      <c r="K1165" s="70">
        <v>150</v>
      </c>
      <c r="L1165" s="70">
        <v>0</v>
      </c>
      <c r="M1165" t="str">
        <f t="shared" si="18"/>
        <v>עובד תברואה בחוץ</v>
      </c>
      <c r="N1165" s="70" t="s">
        <v>100</v>
      </c>
      <c r="R1165" s="70" t="s">
        <v>1032</v>
      </c>
    </row>
    <row r="1166" spans="1:18" x14ac:dyDescent="0.25">
      <c r="A1166" s="70" t="s">
        <v>800</v>
      </c>
      <c r="B1166" s="70" t="s">
        <v>801</v>
      </c>
      <c r="C1166" s="70">
        <v>7</v>
      </c>
      <c r="D1166" s="70">
        <v>1161</v>
      </c>
      <c r="E1166" s="70">
        <v>300</v>
      </c>
      <c r="F1166" s="70">
        <v>300</v>
      </c>
      <c r="G1166" s="70">
        <v>300</v>
      </c>
      <c r="H1166" s="70">
        <v>500</v>
      </c>
      <c r="I1166" s="70">
        <v>300</v>
      </c>
      <c r="J1166" s="70">
        <v>300</v>
      </c>
      <c r="K1166" s="70">
        <v>300</v>
      </c>
      <c r="L1166" s="70">
        <v>300</v>
      </c>
      <c r="M1166" t="str">
        <f t="shared" si="18"/>
        <v>עובד תעשיה צבאית</v>
      </c>
      <c r="N1166" s="70" t="s">
        <v>100</v>
      </c>
      <c r="R1166" s="70" t="s">
        <v>1034</v>
      </c>
    </row>
    <row r="1167" spans="1:18" x14ac:dyDescent="0.25">
      <c r="A1167" s="70">
        <v>2467</v>
      </c>
      <c r="B1167" s="70" t="s">
        <v>473</v>
      </c>
      <c r="C1167" s="70">
        <v>1</v>
      </c>
      <c r="D1167" s="70">
        <v>1162</v>
      </c>
      <c r="E1167" s="70">
        <v>0</v>
      </c>
      <c r="F1167" s="70">
        <v>0</v>
      </c>
      <c r="G1167" s="70">
        <v>0</v>
      </c>
      <c r="H1167" s="70">
        <v>0</v>
      </c>
      <c r="I1167" s="70">
        <v>0</v>
      </c>
      <c r="J1167" s="70">
        <v>300</v>
      </c>
      <c r="K1167" s="70">
        <v>0</v>
      </c>
      <c r="L1167" s="70">
        <v>0</v>
      </c>
      <c r="M1167" t="str">
        <f t="shared" si="18"/>
        <v>עובד תעשייה אווירית</v>
      </c>
      <c r="N1167" s="70" t="s">
        <v>100</v>
      </c>
      <c r="R1167" s="70" t="s">
        <v>1036</v>
      </c>
    </row>
    <row r="1168" spans="1:18" x14ac:dyDescent="0.25">
      <c r="A1168" s="70">
        <v>2596</v>
      </c>
      <c r="B1168" s="70" t="s">
        <v>596</v>
      </c>
      <c r="C1168" s="70">
        <v>3</v>
      </c>
      <c r="D1168" s="70">
        <v>1163</v>
      </c>
      <c r="E1168" s="70">
        <v>100</v>
      </c>
      <c r="F1168" s="70">
        <v>100</v>
      </c>
      <c r="G1168" s="70">
        <v>0</v>
      </c>
      <c r="H1168" s="70">
        <v>100</v>
      </c>
      <c r="I1168" s="70">
        <v>0</v>
      </c>
      <c r="J1168" s="70">
        <v>300</v>
      </c>
      <c r="K1168" s="70">
        <v>100</v>
      </c>
      <c r="L1168" s="70">
        <v>0</v>
      </c>
      <c r="M1168" t="str">
        <f t="shared" si="18"/>
        <v>עובד תשתיות בזק</v>
      </c>
      <c r="N1168" s="70" t="s">
        <v>100</v>
      </c>
      <c r="R1168" s="70" t="s">
        <v>1167</v>
      </c>
    </row>
    <row r="1169" spans="1:18" x14ac:dyDescent="0.25">
      <c r="A1169" s="70">
        <v>2585</v>
      </c>
      <c r="B1169" s="70" t="s">
        <v>585</v>
      </c>
      <c r="C1169" s="70">
        <v>3</v>
      </c>
      <c r="D1169" s="70">
        <v>1164</v>
      </c>
      <c r="E1169" s="70">
        <v>50</v>
      </c>
      <c r="F1169" s="70">
        <v>50</v>
      </c>
      <c r="G1169" s="70">
        <v>0</v>
      </c>
      <c r="H1169" s="70">
        <v>100</v>
      </c>
      <c r="I1169" s="70">
        <v>0</v>
      </c>
      <c r="J1169" s="70">
        <v>300</v>
      </c>
      <c r="K1169" s="70">
        <v>50</v>
      </c>
      <c r="L1169" s="70">
        <v>0</v>
      </c>
      <c r="M1169" t="str">
        <f t="shared" si="18"/>
        <v>עובד/ מתקין במה</v>
      </c>
      <c r="N1169" s="70" t="s">
        <v>100</v>
      </c>
      <c r="R1169" s="70" t="s">
        <v>813</v>
      </c>
    </row>
    <row r="1170" spans="1:18" x14ac:dyDescent="0.25">
      <c r="A1170" s="70" t="s">
        <v>1394</v>
      </c>
      <c r="B1170" s="70" t="s">
        <v>1395</v>
      </c>
      <c r="C1170" s="70">
        <v>3</v>
      </c>
      <c r="D1170" s="70">
        <v>1165</v>
      </c>
      <c r="E1170" s="70">
        <v>100</v>
      </c>
      <c r="F1170" s="70">
        <v>100</v>
      </c>
      <c r="G1170" s="70">
        <v>0</v>
      </c>
      <c r="H1170" s="70">
        <v>100</v>
      </c>
      <c r="I1170" s="70">
        <v>0</v>
      </c>
      <c r="J1170" s="70">
        <v>300</v>
      </c>
      <c r="K1170" s="70">
        <v>100</v>
      </c>
      <c r="L1170" s="70">
        <v>0</v>
      </c>
      <c r="M1170" t="str">
        <f t="shared" si="18"/>
        <v>עובד/עובדת בבית מסחר עץ+פריקה טעינ</v>
      </c>
      <c r="N1170" s="70" t="s">
        <v>100</v>
      </c>
      <c r="R1170" s="70" t="s">
        <v>330</v>
      </c>
    </row>
    <row r="1171" spans="1:18" x14ac:dyDescent="0.25">
      <c r="A1171" s="70" t="s">
        <v>2222</v>
      </c>
      <c r="B1171" s="70" t="s">
        <v>2223</v>
      </c>
      <c r="C1171" s="70">
        <v>3</v>
      </c>
      <c r="D1171" s="70">
        <v>1166</v>
      </c>
      <c r="E1171" s="70">
        <v>100</v>
      </c>
      <c r="F1171" s="70">
        <v>100</v>
      </c>
      <c r="G1171" s="70">
        <v>0</v>
      </c>
      <c r="H1171" s="70">
        <v>100</v>
      </c>
      <c r="I1171" s="70">
        <v>0</v>
      </c>
      <c r="J1171" s="70">
        <v>300</v>
      </c>
      <c r="K1171" s="70">
        <v>100</v>
      </c>
      <c r="L1171" s="70">
        <v>0</v>
      </c>
      <c r="M1171" t="str">
        <f t="shared" si="18"/>
        <v>עובד/עובדת ביוב</v>
      </c>
      <c r="N1171" s="70" t="s">
        <v>100</v>
      </c>
      <c r="R1171" s="70" t="s">
        <v>869</v>
      </c>
    </row>
    <row r="1172" spans="1:18" x14ac:dyDescent="0.25">
      <c r="A1172" s="70" t="s">
        <v>1822</v>
      </c>
      <c r="B1172" s="70" t="s">
        <v>1823</v>
      </c>
      <c r="C1172" s="70">
        <v>3</v>
      </c>
      <c r="D1172" s="70">
        <v>1167</v>
      </c>
      <c r="E1172" s="70">
        <v>100</v>
      </c>
      <c r="F1172" s="70">
        <v>100</v>
      </c>
      <c r="G1172" s="70">
        <v>0</v>
      </c>
      <c r="H1172" s="70">
        <v>100</v>
      </c>
      <c r="I1172" s="70">
        <v>0</v>
      </c>
      <c r="J1172" s="70">
        <v>300</v>
      </c>
      <c r="K1172" s="70">
        <v>100</v>
      </c>
      <c r="L1172" s="70">
        <v>0</v>
      </c>
      <c r="M1172" t="str">
        <f t="shared" si="18"/>
        <v>עובד/עובדת בנמל מונה מכולות</v>
      </c>
      <c r="N1172" s="70" t="s">
        <v>100</v>
      </c>
      <c r="R1172" s="70" t="s">
        <v>1887</v>
      </c>
    </row>
    <row r="1173" spans="1:18" x14ac:dyDescent="0.25">
      <c r="A1173" s="70" t="s">
        <v>1318</v>
      </c>
      <c r="B1173" s="70" t="s">
        <v>1319</v>
      </c>
      <c r="C1173" s="70">
        <v>1</v>
      </c>
      <c r="D1173" s="70">
        <v>1168</v>
      </c>
      <c r="E1173" s="70">
        <v>0</v>
      </c>
      <c r="F1173" s="70">
        <v>0</v>
      </c>
      <c r="G1173" s="70">
        <v>0</v>
      </c>
      <c r="H1173" s="70">
        <v>0</v>
      </c>
      <c r="I1173" s="70">
        <v>0</v>
      </c>
      <c r="J1173" s="70">
        <v>300</v>
      </c>
      <c r="K1173" s="70">
        <v>0</v>
      </c>
      <c r="L1173" s="70">
        <v>0</v>
      </c>
      <c r="M1173" t="str">
        <f t="shared" si="18"/>
        <v>עובד/עובדת הוצאה לפועל (משרד)</v>
      </c>
      <c r="N1173" s="70" t="s">
        <v>100</v>
      </c>
      <c r="R1173" s="70" t="s">
        <v>1169</v>
      </c>
    </row>
    <row r="1174" spans="1:18" x14ac:dyDescent="0.25">
      <c r="A1174" s="70" t="s">
        <v>1320</v>
      </c>
      <c r="B1174" s="70" t="s">
        <v>1321</v>
      </c>
      <c r="C1174" s="70">
        <v>3</v>
      </c>
      <c r="D1174" s="70">
        <v>1169</v>
      </c>
      <c r="E1174" s="70">
        <v>150</v>
      </c>
      <c r="F1174" s="70">
        <v>150</v>
      </c>
      <c r="G1174" s="70">
        <v>0</v>
      </c>
      <c r="H1174" s="70">
        <v>100</v>
      </c>
      <c r="I1174" s="70">
        <v>0</v>
      </c>
      <c r="J1174" s="70">
        <v>300</v>
      </c>
      <c r="K1174" s="70">
        <v>150</v>
      </c>
      <c r="L1174" s="70">
        <v>0</v>
      </c>
      <c r="M1174" t="str">
        <f t="shared" si="18"/>
        <v>עובד/עובדת הוצאה לפועל (סבלות)</v>
      </c>
      <c r="N1174" s="70" t="s">
        <v>100</v>
      </c>
      <c r="R1174" s="70" t="s">
        <v>167</v>
      </c>
    </row>
    <row r="1175" spans="1:18" x14ac:dyDescent="0.25">
      <c r="A1175" s="70" t="s">
        <v>1702</v>
      </c>
      <c r="B1175" s="70" t="s">
        <v>1703</v>
      </c>
      <c r="C1175" s="70">
        <v>1</v>
      </c>
      <c r="D1175" s="70">
        <v>1170</v>
      </c>
      <c r="E1175" s="70">
        <v>0</v>
      </c>
      <c r="F1175" s="70">
        <v>0</v>
      </c>
      <c r="G1175" s="70">
        <v>0</v>
      </c>
      <c r="H1175" s="70">
        <v>0</v>
      </c>
      <c r="I1175" s="70">
        <v>0</v>
      </c>
      <c r="J1175" s="70">
        <v>300</v>
      </c>
      <c r="K1175" s="70">
        <v>0</v>
      </c>
      <c r="L1175" s="70">
        <v>0</v>
      </c>
      <c r="M1175" t="str">
        <f t="shared" si="18"/>
        <v>עובד/עובדת מחקר ביולוגי</v>
      </c>
      <c r="N1175" s="70" t="s">
        <v>100</v>
      </c>
      <c r="R1175" s="70" t="s">
        <v>439</v>
      </c>
    </row>
    <row r="1176" spans="1:18" x14ac:dyDescent="0.25">
      <c r="A1176" s="70" t="s">
        <v>1236</v>
      </c>
      <c r="B1176" s="70" t="s">
        <v>1237</v>
      </c>
      <c r="C1176" s="70">
        <v>3</v>
      </c>
      <c r="D1176" s="70">
        <v>1171</v>
      </c>
      <c r="E1176" s="70">
        <v>150</v>
      </c>
      <c r="F1176" s="70">
        <v>150</v>
      </c>
      <c r="G1176" s="70">
        <v>0</v>
      </c>
      <c r="H1176" s="70">
        <v>100</v>
      </c>
      <c r="I1176" s="70">
        <v>0</v>
      </c>
      <c r="J1176" s="70">
        <v>300</v>
      </c>
      <c r="K1176" s="70">
        <v>150</v>
      </c>
      <c r="L1176" s="70">
        <v>0</v>
      </c>
      <c r="M1176" t="str">
        <f t="shared" si="18"/>
        <v>עובד/עובדת מכבסה +פריקה וטעינה</v>
      </c>
      <c r="N1176" s="70" t="s">
        <v>100</v>
      </c>
      <c r="R1176" s="70" t="s">
        <v>184</v>
      </c>
    </row>
    <row r="1177" spans="1:18" x14ac:dyDescent="0.25">
      <c r="A1177" s="70" t="s">
        <v>762</v>
      </c>
      <c r="B1177" s="70" t="s">
        <v>763</v>
      </c>
      <c r="C1177" s="70">
        <v>1</v>
      </c>
      <c r="D1177" s="70">
        <v>1172</v>
      </c>
      <c r="E1177" s="70">
        <v>0</v>
      </c>
      <c r="F1177" s="70">
        <v>0</v>
      </c>
      <c r="G1177" s="70">
        <v>0</v>
      </c>
      <c r="H1177" s="70">
        <v>0</v>
      </c>
      <c r="I1177" s="70">
        <v>0</v>
      </c>
      <c r="J1177" s="70">
        <v>300</v>
      </c>
      <c r="K1177" s="70">
        <v>0</v>
      </c>
      <c r="L1177" s="70">
        <v>0</v>
      </c>
      <c r="M1177" t="str">
        <f t="shared" si="18"/>
        <v>עובד/עובדת סוציאלי/סוציאלית</v>
      </c>
      <c r="N1177" s="70" t="s">
        <v>100</v>
      </c>
      <c r="R1177" s="70" t="s">
        <v>1038</v>
      </c>
    </row>
    <row r="1178" spans="1:18" x14ac:dyDescent="0.25">
      <c r="A1178" s="70" t="s">
        <v>1826</v>
      </c>
      <c r="B1178" s="70" t="s">
        <v>1827</v>
      </c>
      <c r="C1178" s="70">
        <v>3</v>
      </c>
      <c r="D1178" s="70">
        <v>1173</v>
      </c>
      <c r="E1178" s="70">
        <v>100</v>
      </c>
      <c r="F1178" s="70">
        <v>100</v>
      </c>
      <c r="G1178" s="70">
        <v>0</v>
      </c>
      <c r="H1178" s="70">
        <v>0</v>
      </c>
      <c r="I1178" s="70">
        <v>0</v>
      </c>
      <c r="J1178" s="70">
        <v>300</v>
      </c>
      <c r="K1178" s="70">
        <v>100</v>
      </c>
      <c r="L1178" s="70">
        <v>0</v>
      </c>
      <c r="M1178" t="str">
        <f t="shared" si="18"/>
        <v>עובד/עובדת עבודות שעווה</v>
      </c>
      <c r="N1178" s="70" t="s">
        <v>100</v>
      </c>
      <c r="R1178" s="70" t="s">
        <v>233</v>
      </c>
    </row>
    <row r="1179" spans="1:18" x14ac:dyDescent="0.25">
      <c r="A1179" s="70" t="s">
        <v>2062</v>
      </c>
      <c r="B1179" s="70" t="s">
        <v>2063</v>
      </c>
      <c r="C1179" s="70">
        <v>3</v>
      </c>
      <c r="D1179" s="70">
        <v>1174</v>
      </c>
      <c r="E1179" s="70">
        <v>100</v>
      </c>
      <c r="F1179" s="70">
        <v>100</v>
      </c>
      <c r="G1179" s="70">
        <v>0</v>
      </c>
      <c r="H1179" s="70">
        <v>0</v>
      </c>
      <c r="I1179" s="70">
        <v>0</v>
      </c>
      <c r="J1179" s="70">
        <v>300</v>
      </c>
      <c r="K1179" s="70">
        <v>50</v>
      </c>
      <c r="L1179" s="70">
        <v>0</v>
      </c>
      <c r="M1179" t="str">
        <f t="shared" si="18"/>
        <v>עובד/עובדת פיצריה</v>
      </c>
      <c r="N1179" s="70" t="s">
        <v>100</v>
      </c>
      <c r="R1179" s="70" t="s">
        <v>777</v>
      </c>
    </row>
    <row r="1180" spans="1:18" x14ac:dyDescent="0.25">
      <c r="A1180" s="70" t="s">
        <v>2040</v>
      </c>
      <c r="B1180" s="70" t="s">
        <v>2041</v>
      </c>
      <c r="C1180" s="70">
        <v>3</v>
      </c>
      <c r="D1180" s="70">
        <v>1175</v>
      </c>
      <c r="E1180" s="70">
        <v>100</v>
      </c>
      <c r="F1180" s="70">
        <v>100</v>
      </c>
      <c r="G1180" s="70">
        <v>0</v>
      </c>
      <c r="H1180" s="70">
        <v>100</v>
      </c>
      <c r="I1180" s="70">
        <v>0</v>
      </c>
      <c r="J1180" s="70">
        <v>300</v>
      </c>
      <c r="K1180" s="70">
        <v>100</v>
      </c>
      <c r="L1180" s="70">
        <v>0</v>
      </c>
      <c r="M1180" t="str">
        <f t="shared" si="18"/>
        <v>עובד/עובדת קייטרינג</v>
      </c>
      <c r="N1180" s="70" t="s">
        <v>100</v>
      </c>
      <c r="R1180" s="70" t="s">
        <v>1847</v>
      </c>
    </row>
    <row r="1181" spans="1:18" x14ac:dyDescent="0.25">
      <c r="A1181" s="70" t="s">
        <v>983</v>
      </c>
      <c r="B1181" s="70" t="s">
        <v>984</v>
      </c>
      <c r="C1181" s="70">
        <v>1</v>
      </c>
      <c r="D1181" s="70">
        <v>1176</v>
      </c>
      <c r="E1181" s="70">
        <v>0</v>
      </c>
      <c r="F1181" s="70">
        <v>0</v>
      </c>
      <c r="G1181" s="70">
        <v>0</v>
      </c>
      <c r="H1181" s="70">
        <v>0</v>
      </c>
      <c r="I1181" s="70">
        <v>0</v>
      </c>
      <c r="J1181" s="70">
        <v>300</v>
      </c>
      <c r="K1181" s="70">
        <v>0</v>
      </c>
      <c r="L1181" s="70">
        <v>0</v>
      </c>
      <c r="M1181" t="str">
        <f t="shared" si="18"/>
        <v>עובד/עובדת רווחה</v>
      </c>
      <c r="N1181" s="70" t="s">
        <v>100</v>
      </c>
      <c r="R1181" s="70" t="s">
        <v>811</v>
      </c>
    </row>
    <row r="1182" spans="1:18" x14ac:dyDescent="0.25">
      <c r="A1182" s="70" t="s">
        <v>854</v>
      </c>
      <c r="B1182" s="70" t="s">
        <v>855</v>
      </c>
      <c r="C1182" s="70">
        <v>3</v>
      </c>
      <c r="D1182" s="70">
        <v>1177</v>
      </c>
      <c r="E1182" s="70">
        <v>100</v>
      </c>
      <c r="F1182" s="70">
        <v>100</v>
      </c>
      <c r="G1182" s="70">
        <v>0</v>
      </c>
      <c r="H1182" s="70">
        <v>100</v>
      </c>
      <c r="I1182" s="70">
        <v>0</v>
      </c>
      <c r="J1182" s="70">
        <v>300</v>
      </c>
      <c r="K1182" s="70">
        <v>100</v>
      </c>
      <c r="L1182" s="70">
        <v>0</v>
      </c>
      <c r="M1182" t="str">
        <f t="shared" si="18"/>
        <v>עובד/עובדת רכבת (כללי)</v>
      </c>
      <c r="N1182" s="70" t="s">
        <v>100</v>
      </c>
      <c r="R1182" s="70" t="s">
        <v>635</v>
      </c>
    </row>
    <row r="1183" spans="1:18" x14ac:dyDescent="0.25">
      <c r="A1183" s="70" t="s">
        <v>1782</v>
      </c>
      <c r="B1183" s="70" t="s">
        <v>1783</v>
      </c>
      <c r="C1183" s="70">
        <v>3</v>
      </c>
      <c r="D1183" s="70">
        <v>1178</v>
      </c>
      <c r="E1183" s="70">
        <v>100</v>
      </c>
      <c r="F1183" s="70">
        <v>100</v>
      </c>
      <c r="G1183" s="70">
        <v>0</v>
      </c>
      <c r="H1183" s="70">
        <v>100</v>
      </c>
      <c r="I1183" s="70">
        <v>0</v>
      </c>
      <c r="J1183" s="70">
        <v>300</v>
      </c>
      <c r="K1183" s="70">
        <v>100</v>
      </c>
      <c r="L1183" s="70">
        <v>0</v>
      </c>
      <c r="M1183" t="str">
        <f t="shared" si="18"/>
        <v>עובד/ת משרד+שליחויות</v>
      </c>
      <c r="N1183" s="70" t="s">
        <v>100</v>
      </c>
      <c r="R1183" s="70" t="s">
        <v>647</v>
      </c>
    </row>
    <row r="1184" spans="1:18" x14ac:dyDescent="0.25">
      <c r="A1184" s="70">
        <v>1355</v>
      </c>
      <c r="B1184" s="70" t="s">
        <v>300</v>
      </c>
      <c r="C1184" s="70">
        <v>1</v>
      </c>
      <c r="D1184" s="70">
        <v>1179</v>
      </c>
      <c r="E1184" s="70">
        <v>0</v>
      </c>
      <c r="F1184" s="70">
        <v>0</v>
      </c>
      <c r="G1184" s="70">
        <v>0</v>
      </c>
      <c r="H1184" s="70">
        <v>0</v>
      </c>
      <c r="I1184" s="70">
        <v>0</v>
      </c>
      <c r="J1184" s="70">
        <v>300</v>
      </c>
      <c r="K1184" s="70">
        <v>0</v>
      </c>
      <c r="L1184" s="70">
        <v>0</v>
      </c>
      <c r="M1184" t="str">
        <f t="shared" si="18"/>
        <v>עוזר פרלמנטרי</v>
      </c>
      <c r="N1184" s="70" t="s">
        <v>100</v>
      </c>
      <c r="R1184" s="70" t="s">
        <v>1171</v>
      </c>
    </row>
    <row r="1185" spans="1:18" x14ac:dyDescent="0.25">
      <c r="A1185" s="70" t="s">
        <v>1288</v>
      </c>
      <c r="B1185" s="70" t="s">
        <v>1289</v>
      </c>
      <c r="C1185" s="70">
        <v>1</v>
      </c>
      <c r="D1185" s="70">
        <v>1180</v>
      </c>
      <c r="E1185" s="70">
        <v>0</v>
      </c>
      <c r="F1185" s="70">
        <v>0</v>
      </c>
      <c r="G1185" s="70">
        <v>0</v>
      </c>
      <c r="H1185" s="70">
        <v>0</v>
      </c>
      <c r="I1185" s="70">
        <v>0</v>
      </c>
      <c r="J1185" s="70">
        <v>300</v>
      </c>
      <c r="K1185" s="70">
        <v>0</v>
      </c>
      <c r="L1185" s="70">
        <v>0</v>
      </c>
      <c r="M1185" t="str">
        <f t="shared" si="18"/>
        <v>עוזר/עוזרת אדמיניסטרטיבית</v>
      </c>
      <c r="N1185" s="70" t="s">
        <v>100</v>
      </c>
      <c r="R1185" s="70" t="s">
        <v>1173</v>
      </c>
    </row>
    <row r="1186" spans="1:18" x14ac:dyDescent="0.25">
      <c r="A1186" s="70" t="s">
        <v>710</v>
      </c>
      <c r="B1186" s="70" t="s">
        <v>711</v>
      </c>
      <c r="C1186" s="70">
        <v>3</v>
      </c>
      <c r="D1186" s="70">
        <v>1181</v>
      </c>
      <c r="E1186" s="70">
        <v>100</v>
      </c>
      <c r="F1186" s="70">
        <v>100</v>
      </c>
      <c r="G1186" s="70">
        <v>0</v>
      </c>
      <c r="H1186" s="70">
        <v>0</v>
      </c>
      <c r="I1186" s="70">
        <v>0</v>
      </c>
      <c r="J1186" s="70">
        <v>300</v>
      </c>
      <c r="K1186" s="70">
        <v>50</v>
      </c>
      <c r="L1186" s="70">
        <v>0</v>
      </c>
      <c r="M1186" t="str">
        <f t="shared" si="18"/>
        <v>עוזר/עוזרת בית</v>
      </c>
      <c r="N1186" s="70" t="s">
        <v>100</v>
      </c>
      <c r="R1186" s="70" t="s">
        <v>570</v>
      </c>
    </row>
    <row r="1187" spans="1:18" x14ac:dyDescent="0.25">
      <c r="A1187" s="70" t="s">
        <v>702</v>
      </c>
      <c r="B1187" s="70" t="s">
        <v>703</v>
      </c>
      <c r="C1187" s="70">
        <v>3</v>
      </c>
      <c r="D1187" s="70">
        <v>1182</v>
      </c>
      <c r="E1187" s="70">
        <v>0</v>
      </c>
      <c r="F1187" s="70">
        <v>0</v>
      </c>
      <c r="G1187" s="70">
        <v>0</v>
      </c>
      <c r="H1187" s="70">
        <v>0</v>
      </c>
      <c r="I1187" s="70">
        <v>0</v>
      </c>
      <c r="J1187" s="70">
        <v>300</v>
      </c>
      <c r="K1187" s="70">
        <v>0</v>
      </c>
      <c r="L1187" s="70">
        <v>0</v>
      </c>
      <c r="M1187" t="str">
        <f t="shared" si="18"/>
        <v>עוזר/ת גנן/ת (לגיל הרך)</v>
      </c>
      <c r="N1187" s="70" t="s">
        <v>100</v>
      </c>
      <c r="R1187" s="70" t="s">
        <v>568</v>
      </c>
    </row>
    <row r="1188" spans="1:18" x14ac:dyDescent="0.25">
      <c r="A1188" s="70" t="s">
        <v>2152</v>
      </c>
      <c r="B1188" s="70" t="s">
        <v>2153</v>
      </c>
      <c r="C1188" s="70">
        <v>7</v>
      </c>
      <c r="D1188" s="70">
        <v>1183</v>
      </c>
      <c r="E1188" s="70">
        <v>300</v>
      </c>
      <c r="F1188" s="70">
        <v>300</v>
      </c>
      <c r="G1188" s="70">
        <v>0</v>
      </c>
      <c r="H1188" s="70">
        <v>0</v>
      </c>
      <c r="I1188" s="70">
        <v>0</v>
      </c>
      <c r="J1188" s="70">
        <v>300</v>
      </c>
      <c r="K1188" s="70">
        <v>0</v>
      </c>
      <c r="L1188" s="70">
        <v>0</v>
      </c>
      <c r="M1188" t="str">
        <f t="shared" si="18"/>
        <v>עוסק בדיני טהרה</v>
      </c>
      <c r="N1188" s="70" t="s">
        <v>100</v>
      </c>
      <c r="R1188" s="70" t="s">
        <v>2079</v>
      </c>
    </row>
    <row r="1189" spans="1:18" x14ac:dyDescent="0.25">
      <c r="A1189" s="70" t="s">
        <v>1314</v>
      </c>
      <c r="B1189" s="70" t="s">
        <v>1315</v>
      </c>
      <c r="C1189" s="70">
        <v>1</v>
      </c>
      <c r="D1189" s="70">
        <v>1184</v>
      </c>
      <c r="E1189" s="70">
        <v>0</v>
      </c>
      <c r="F1189" s="70">
        <v>0</v>
      </c>
      <c r="G1189" s="70">
        <v>0</v>
      </c>
      <c r="H1189" s="70">
        <v>0</v>
      </c>
      <c r="I1189" s="70">
        <v>0</v>
      </c>
      <c r="J1189" s="70">
        <v>300</v>
      </c>
      <c r="K1189" s="70">
        <v>0</v>
      </c>
      <c r="L1189" s="70">
        <v>0</v>
      </c>
      <c r="M1189" t="str">
        <f t="shared" si="18"/>
        <v>עורך דין</v>
      </c>
      <c r="N1189" s="70" t="s">
        <v>100</v>
      </c>
      <c r="R1189" s="70" t="s">
        <v>1653</v>
      </c>
    </row>
    <row r="1190" spans="1:18" x14ac:dyDescent="0.25">
      <c r="A1190" s="70">
        <v>2773</v>
      </c>
      <c r="B1190" s="70" t="s">
        <v>2376</v>
      </c>
      <c r="C1190" s="70">
        <v>1</v>
      </c>
      <c r="D1190" s="70">
        <v>1185</v>
      </c>
      <c r="E1190" s="70">
        <v>0</v>
      </c>
      <c r="F1190" s="70">
        <v>0</v>
      </c>
      <c r="G1190" s="70">
        <v>0</v>
      </c>
      <c r="H1190" s="70">
        <v>0</v>
      </c>
      <c r="I1190" s="70">
        <v>0</v>
      </c>
      <c r="J1190" s="70">
        <v>300</v>
      </c>
      <c r="K1190" s="70">
        <v>0</v>
      </c>
      <c r="L1190" s="70">
        <v>0</v>
      </c>
      <c r="M1190" t="str">
        <f t="shared" si="18"/>
        <v>עורך דין מייצג בבית משפט</v>
      </c>
      <c r="N1190" s="70" t="s">
        <v>100</v>
      </c>
      <c r="R1190" s="70" t="s">
        <v>512</v>
      </c>
    </row>
    <row r="1191" spans="1:18" x14ac:dyDescent="0.25">
      <c r="A1191" s="70" t="s">
        <v>1184</v>
      </c>
      <c r="B1191" s="70" t="s">
        <v>1185</v>
      </c>
      <c r="C1191" s="70">
        <v>1</v>
      </c>
      <c r="D1191" s="70">
        <v>1186</v>
      </c>
      <c r="E1191" s="70">
        <v>0</v>
      </c>
      <c r="F1191" s="70">
        <v>0</v>
      </c>
      <c r="G1191" s="70">
        <v>0</v>
      </c>
      <c r="H1191" s="70">
        <v>0</v>
      </c>
      <c r="I1191" s="70">
        <v>0</v>
      </c>
      <c r="J1191" s="70">
        <v>300</v>
      </c>
      <c r="K1191" s="70">
        <v>0</v>
      </c>
      <c r="L1191" s="70">
        <v>0</v>
      </c>
      <c r="M1191" t="str">
        <f t="shared" si="18"/>
        <v>עורך לשוני</v>
      </c>
      <c r="N1191" s="70" t="s">
        <v>100</v>
      </c>
      <c r="R1191" s="70" t="s">
        <v>1867</v>
      </c>
    </row>
    <row r="1192" spans="1:18" x14ac:dyDescent="0.25">
      <c r="A1192" s="70">
        <v>2477</v>
      </c>
      <c r="B1192" s="70" t="s">
        <v>481</v>
      </c>
      <c r="C1192" s="70">
        <v>1</v>
      </c>
      <c r="D1192" s="70">
        <v>1187</v>
      </c>
      <c r="E1192" s="70">
        <v>0</v>
      </c>
      <c r="F1192" s="70">
        <v>0</v>
      </c>
      <c r="G1192" s="70">
        <v>0</v>
      </c>
      <c r="H1192" s="70">
        <v>0</v>
      </c>
      <c r="I1192" s="70">
        <v>0</v>
      </c>
      <c r="J1192" s="70">
        <v>300</v>
      </c>
      <c r="K1192" s="70">
        <v>0</v>
      </c>
      <c r="L1192" s="70">
        <v>0</v>
      </c>
      <c r="M1192" t="str">
        <f t="shared" si="18"/>
        <v>עורך משפטי</v>
      </c>
      <c r="N1192" s="70" t="s">
        <v>100</v>
      </c>
      <c r="R1192" s="70" t="s">
        <v>1655</v>
      </c>
    </row>
    <row r="1193" spans="1:18" x14ac:dyDescent="0.25">
      <c r="A1193" s="70">
        <v>2482</v>
      </c>
      <c r="B1193" s="70" t="s">
        <v>486</v>
      </c>
      <c r="C1193" s="70">
        <v>1</v>
      </c>
      <c r="D1193" s="70">
        <v>1188</v>
      </c>
      <c r="E1193" s="70">
        <v>0</v>
      </c>
      <c r="F1193" s="70">
        <v>0</v>
      </c>
      <c r="G1193" s="70">
        <v>0</v>
      </c>
      <c r="H1193" s="70">
        <v>0</v>
      </c>
      <c r="I1193" s="70">
        <v>0</v>
      </c>
      <c r="J1193" s="70">
        <v>300</v>
      </c>
      <c r="K1193" s="70">
        <v>0</v>
      </c>
      <c r="L1193" s="70">
        <v>0</v>
      </c>
      <c r="M1193" t="str">
        <f t="shared" si="18"/>
        <v>עורך ספרים</v>
      </c>
      <c r="N1193" s="70" t="s">
        <v>100</v>
      </c>
      <c r="R1193" s="70" t="s">
        <v>1657</v>
      </c>
    </row>
    <row r="1194" spans="1:18" x14ac:dyDescent="0.25">
      <c r="A1194" s="70" t="s">
        <v>943</v>
      </c>
      <c r="B1194" s="70" t="s">
        <v>944</v>
      </c>
      <c r="C1194" s="70">
        <v>1</v>
      </c>
      <c r="D1194" s="70">
        <v>1189</v>
      </c>
      <c r="E1194" s="70">
        <v>0</v>
      </c>
      <c r="F1194" s="70">
        <v>0</v>
      </c>
      <c r="G1194" s="70">
        <v>0</v>
      </c>
      <c r="H1194" s="70">
        <v>0</v>
      </c>
      <c r="I1194" s="70">
        <v>0</v>
      </c>
      <c r="J1194" s="70">
        <v>300</v>
      </c>
      <c r="K1194" s="70">
        <v>0</v>
      </c>
      <c r="L1194" s="70">
        <v>0</v>
      </c>
      <c r="M1194" t="str">
        <f t="shared" si="18"/>
        <v>עורך סרטים</v>
      </c>
      <c r="N1194" s="70" t="s">
        <v>100</v>
      </c>
      <c r="R1194" s="70" t="s">
        <v>1181</v>
      </c>
    </row>
    <row r="1195" spans="1:18" x14ac:dyDescent="0.25">
      <c r="A1195" s="70" t="s">
        <v>1618</v>
      </c>
      <c r="B1195" s="70" t="s">
        <v>1619</v>
      </c>
      <c r="C1195" s="70">
        <v>1</v>
      </c>
      <c r="D1195" s="70">
        <v>1190</v>
      </c>
      <c r="E1195" s="70">
        <v>0</v>
      </c>
      <c r="F1195" s="70">
        <v>0</v>
      </c>
      <c r="G1195" s="70">
        <v>0</v>
      </c>
      <c r="H1195" s="70">
        <v>0</v>
      </c>
      <c r="I1195" s="70">
        <v>0</v>
      </c>
      <c r="J1195" s="70">
        <v>300</v>
      </c>
      <c r="K1195" s="70">
        <v>0</v>
      </c>
      <c r="L1195" s="70">
        <v>0</v>
      </c>
      <c r="M1195" t="str">
        <f t="shared" si="18"/>
        <v>עורך עיתון</v>
      </c>
      <c r="N1195" s="70" t="s">
        <v>100</v>
      </c>
      <c r="R1195" s="70" t="s">
        <v>571</v>
      </c>
    </row>
    <row r="1196" spans="1:18" x14ac:dyDescent="0.25">
      <c r="A1196" s="70">
        <v>1590</v>
      </c>
      <c r="B1196" s="70" t="s">
        <v>320</v>
      </c>
      <c r="C1196" s="70">
        <v>1</v>
      </c>
      <c r="D1196" s="70">
        <v>1191</v>
      </c>
      <c r="E1196" s="70">
        <v>0</v>
      </c>
      <c r="F1196" s="70">
        <v>0</v>
      </c>
      <c r="G1196" s="70">
        <v>0</v>
      </c>
      <c r="H1196" s="70">
        <v>0</v>
      </c>
      <c r="I1196" s="70">
        <v>0</v>
      </c>
      <c r="J1196" s="70">
        <v>300</v>
      </c>
      <c r="K1196" s="70">
        <v>0</v>
      </c>
      <c r="L1196" s="70">
        <v>0</v>
      </c>
      <c r="M1196" t="str">
        <f t="shared" si="18"/>
        <v>עורך פטנטים</v>
      </c>
      <c r="N1196" s="70" t="s">
        <v>100</v>
      </c>
      <c r="R1196" s="70" t="s">
        <v>569</v>
      </c>
    </row>
    <row r="1197" spans="1:18" x14ac:dyDescent="0.25">
      <c r="A1197" s="70">
        <v>2714</v>
      </c>
      <c r="B1197" s="70" t="s">
        <v>2321</v>
      </c>
      <c r="C1197" s="70">
        <v>1</v>
      </c>
      <c r="D1197" s="70">
        <v>1192</v>
      </c>
      <c r="E1197" s="70">
        <v>0</v>
      </c>
      <c r="F1197" s="70">
        <v>0</v>
      </c>
      <c r="G1197" s="70">
        <v>0</v>
      </c>
      <c r="H1197" s="70">
        <v>0</v>
      </c>
      <c r="I1197" s="70">
        <v>0</v>
      </c>
      <c r="J1197" s="70">
        <v>300</v>
      </c>
      <c r="K1197" s="70">
        <v>0</v>
      </c>
      <c r="L1197" s="70">
        <v>0</v>
      </c>
      <c r="M1197" t="str">
        <f t="shared" si="18"/>
        <v>עורך תוכניות רדיו</v>
      </c>
      <c r="N1197" s="70" t="s">
        <v>100</v>
      </c>
      <c r="R1197" s="70" t="s">
        <v>1175</v>
      </c>
    </row>
    <row r="1198" spans="1:18" x14ac:dyDescent="0.25">
      <c r="A1198" s="70" t="s">
        <v>1996</v>
      </c>
      <c r="B1198" s="70" t="s">
        <v>1997</v>
      </c>
      <c r="C1198" s="70">
        <v>1</v>
      </c>
      <c r="D1198" s="70">
        <v>1193</v>
      </c>
      <c r="E1198" s="70">
        <v>0</v>
      </c>
      <c r="F1198" s="70">
        <v>0</v>
      </c>
      <c r="G1198" s="70">
        <v>0</v>
      </c>
      <c r="H1198" s="70">
        <v>0</v>
      </c>
      <c r="I1198" s="70">
        <v>0</v>
      </c>
      <c r="J1198" s="70">
        <v>300</v>
      </c>
      <c r="K1198" s="70">
        <v>0</v>
      </c>
      <c r="L1198" s="70">
        <v>0</v>
      </c>
      <c r="M1198" t="str">
        <f t="shared" si="18"/>
        <v>עורך/עורכת טכני/טכנית</v>
      </c>
      <c r="N1198" s="70" t="s">
        <v>100</v>
      </c>
      <c r="R1198" s="70" t="s">
        <v>1770</v>
      </c>
    </row>
    <row r="1199" spans="1:18" x14ac:dyDescent="0.25">
      <c r="A1199" s="70" t="s">
        <v>838</v>
      </c>
      <c r="B1199" s="70" t="s">
        <v>839</v>
      </c>
      <c r="C1199" s="70">
        <v>1</v>
      </c>
      <c r="D1199" s="70">
        <v>1194</v>
      </c>
      <c r="E1199" s="70">
        <v>0</v>
      </c>
      <c r="F1199" s="70">
        <v>0</v>
      </c>
      <c r="G1199" s="70">
        <v>0</v>
      </c>
      <c r="H1199" s="70">
        <v>0</v>
      </c>
      <c r="I1199" s="70">
        <v>0</v>
      </c>
      <c r="J1199" s="70">
        <v>300</v>
      </c>
      <c r="K1199" s="70">
        <v>0</v>
      </c>
      <c r="L1199" s="70">
        <v>0</v>
      </c>
      <c r="M1199" t="str">
        <f t="shared" si="18"/>
        <v>עורך/עורכת לשוני/לשונית</v>
      </c>
      <c r="N1199" s="70" t="s">
        <v>100</v>
      </c>
      <c r="R1199" s="70" t="s">
        <v>162</v>
      </c>
    </row>
    <row r="1200" spans="1:18" x14ac:dyDescent="0.25">
      <c r="A1200" s="70" t="s">
        <v>790</v>
      </c>
      <c r="B1200" s="70" t="s">
        <v>791</v>
      </c>
      <c r="C1200" s="70">
        <v>3</v>
      </c>
      <c r="D1200" s="70">
        <v>1195</v>
      </c>
      <c r="E1200" s="70">
        <v>150</v>
      </c>
      <c r="F1200" s="70">
        <v>150</v>
      </c>
      <c r="G1200" s="70">
        <v>0</v>
      </c>
      <c r="H1200" s="70">
        <v>100</v>
      </c>
      <c r="I1200" s="70">
        <v>0</v>
      </c>
      <c r="J1200" s="70">
        <v>300</v>
      </c>
      <c r="K1200" s="70">
        <v>150</v>
      </c>
      <c r="L1200" s="70">
        <v>0</v>
      </c>
      <c r="M1200" t="str">
        <f t="shared" si="18"/>
        <v>עיבוד שבבים</v>
      </c>
      <c r="N1200" s="70" t="s">
        <v>100</v>
      </c>
      <c r="R1200" s="70" t="s">
        <v>1760</v>
      </c>
    </row>
    <row r="1201" spans="1:18" x14ac:dyDescent="0.25">
      <c r="A1201" s="70" t="s">
        <v>928</v>
      </c>
      <c r="B1201" s="70" t="s">
        <v>929</v>
      </c>
      <c r="C1201" s="70">
        <v>7</v>
      </c>
      <c r="D1201" s="70">
        <v>1196</v>
      </c>
      <c r="E1201" s="70">
        <v>300</v>
      </c>
      <c r="F1201" s="70">
        <v>300</v>
      </c>
      <c r="G1201" s="70">
        <v>300</v>
      </c>
      <c r="H1201" s="70">
        <v>500</v>
      </c>
      <c r="I1201" s="70">
        <v>300</v>
      </c>
      <c r="J1201" s="70">
        <v>300</v>
      </c>
      <c r="K1201" s="70">
        <v>300</v>
      </c>
      <c r="L1201" s="70">
        <v>0</v>
      </c>
      <c r="M1201" t="str">
        <f t="shared" si="18"/>
        <v>עיתונאי</v>
      </c>
      <c r="N1201" s="70" t="s">
        <v>100</v>
      </c>
      <c r="R1201" s="70" t="s">
        <v>2065</v>
      </c>
    </row>
    <row r="1202" spans="1:18" x14ac:dyDescent="0.25">
      <c r="A1202" s="70">
        <v>2538</v>
      </c>
      <c r="B1202" s="70" t="s">
        <v>542</v>
      </c>
      <c r="C1202" s="70">
        <v>3</v>
      </c>
      <c r="D1202" s="70">
        <v>1197</v>
      </c>
      <c r="E1202" s="70">
        <v>0</v>
      </c>
      <c r="F1202" s="70">
        <v>0</v>
      </c>
      <c r="G1202" s="70">
        <v>0</v>
      </c>
      <c r="H1202" s="70">
        <v>0</v>
      </c>
      <c r="I1202" s="70">
        <v>0</v>
      </c>
      <c r="J1202" s="70">
        <v>300</v>
      </c>
      <c r="K1202" s="70">
        <v>0</v>
      </c>
      <c r="L1202" s="70">
        <v>0</v>
      </c>
      <c r="M1202" t="str">
        <f t="shared" si="18"/>
        <v>עיתונאי במשרד</v>
      </c>
      <c r="N1202" s="70" t="s">
        <v>100</v>
      </c>
      <c r="R1202" s="70" t="s">
        <v>1040</v>
      </c>
    </row>
    <row r="1203" spans="1:18" x14ac:dyDescent="0.25">
      <c r="A1203" s="70">
        <v>1578</v>
      </c>
      <c r="B1203" s="70" t="s">
        <v>316</v>
      </c>
      <c r="C1203" s="70">
        <v>7</v>
      </c>
      <c r="D1203" s="70">
        <v>1198</v>
      </c>
      <c r="E1203" s="70">
        <v>300</v>
      </c>
      <c r="F1203" s="70">
        <v>300</v>
      </c>
      <c r="G1203" s="70">
        <v>0</v>
      </c>
      <c r="H1203" s="70">
        <v>0</v>
      </c>
      <c r="I1203" s="70">
        <v>0</v>
      </c>
      <c r="J1203" s="70">
        <v>300</v>
      </c>
      <c r="K1203" s="70">
        <v>300</v>
      </c>
      <c r="L1203" s="70">
        <v>0</v>
      </c>
      <c r="M1203" t="str">
        <f t="shared" si="18"/>
        <v>עיתונאי+מגיש תוכניות בטלויזיה</v>
      </c>
      <c r="N1203" s="70" t="s">
        <v>100</v>
      </c>
      <c r="R1203" s="70" t="s">
        <v>1918</v>
      </c>
    </row>
    <row r="1204" spans="1:18" x14ac:dyDescent="0.25">
      <c r="A1204" s="70" t="s">
        <v>1432</v>
      </c>
      <c r="B1204" s="70" t="s">
        <v>1433</v>
      </c>
      <c r="C1204" s="70">
        <v>1</v>
      </c>
      <c r="D1204" s="70">
        <v>1199</v>
      </c>
      <c r="E1204" s="70">
        <v>0</v>
      </c>
      <c r="F1204" s="70">
        <v>0</v>
      </c>
      <c r="G1204" s="70">
        <v>0</v>
      </c>
      <c r="H1204" s="70">
        <v>0</v>
      </c>
      <c r="I1204" s="70">
        <v>0</v>
      </c>
      <c r="J1204" s="70">
        <v>300</v>
      </c>
      <c r="K1204" s="70">
        <v>0</v>
      </c>
      <c r="L1204" s="70">
        <v>0</v>
      </c>
      <c r="M1204" t="str">
        <f t="shared" si="18"/>
        <v>עמיל מכס</v>
      </c>
      <c r="N1204" s="70" t="s">
        <v>100</v>
      </c>
      <c r="R1204" s="70" t="s">
        <v>1042</v>
      </c>
    </row>
    <row r="1205" spans="1:18" x14ac:dyDescent="0.25">
      <c r="A1205" s="70" t="s">
        <v>1404</v>
      </c>
      <c r="B1205" s="70" t="s">
        <v>1405</v>
      </c>
      <c r="C1205" s="70">
        <v>7</v>
      </c>
      <c r="D1205" s="70">
        <v>1200</v>
      </c>
      <c r="E1205" s="70">
        <v>300</v>
      </c>
      <c r="F1205" s="70">
        <v>300</v>
      </c>
      <c r="G1205" s="70">
        <v>0</v>
      </c>
      <c r="H1205" s="70">
        <v>0</v>
      </c>
      <c r="I1205" s="70">
        <v>0</v>
      </c>
      <c r="J1205" s="70">
        <v>300</v>
      </c>
      <c r="K1205" s="70">
        <v>0</v>
      </c>
      <c r="L1205" s="70">
        <v>0</v>
      </c>
      <c r="M1205" t="str">
        <f t="shared" si="18"/>
        <v>עקרת בית</v>
      </c>
      <c r="N1205" s="70" t="s">
        <v>100</v>
      </c>
      <c r="R1205" s="70" t="s">
        <v>1044</v>
      </c>
    </row>
    <row r="1206" spans="1:18" x14ac:dyDescent="0.25">
      <c r="A1206" s="70" t="s">
        <v>798</v>
      </c>
      <c r="B1206" s="70" t="s">
        <v>799</v>
      </c>
      <c r="C1206" s="70">
        <v>3</v>
      </c>
      <c r="D1206" s="70">
        <v>1201</v>
      </c>
      <c r="E1206" s="70">
        <v>150</v>
      </c>
      <c r="F1206" s="70">
        <v>150</v>
      </c>
      <c r="G1206" s="70">
        <v>0</v>
      </c>
      <c r="H1206" s="70">
        <v>100</v>
      </c>
      <c r="I1206" s="70">
        <v>0</v>
      </c>
      <c r="J1206" s="70">
        <v>300</v>
      </c>
      <c r="K1206" s="70">
        <v>150</v>
      </c>
      <c r="L1206" s="70">
        <v>0</v>
      </c>
      <c r="M1206" t="str">
        <f t="shared" si="18"/>
        <v>עתק רכבות</v>
      </c>
      <c r="N1206" s="70" t="s">
        <v>100</v>
      </c>
      <c r="R1206" s="70" t="s">
        <v>1313</v>
      </c>
    </row>
    <row r="1207" spans="1:18" x14ac:dyDescent="0.25">
      <c r="A1207" s="70" t="s">
        <v>1610</v>
      </c>
      <c r="B1207" s="70" t="s">
        <v>1611</v>
      </c>
      <c r="C1207" s="70">
        <v>3</v>
      </c>
      <c r="D1207" s="70">
        <v>1202</v>
      </c>
      <c r="E1207" s="70">
        <v>100</v>
      </c>
      <c r="F1207" s="70">
        <v>100</v>
      </c>
      <c r="G1207" s="70">
        <v>0</v>
      </c>
      <c r="H1207" s="70">
        <v>100</v>
      </c>
      <c r="I1207" s="70">
        <v>0</v>
      </c>
      <c r="J1207" s="70">
        <v>300</v>
      </c>
      <c r="K1207" s="70">
        <v>100</v>
      </c>
      <c r="L1207" s="70">
        <v>0</v>
      </c>
      <c r="M1207" t="str">
        <f t="shared" si="18"/>
        <v>פועל</v>
      </c>
      <c r="N1207" s="70" t="s">
        <v>100</v>
      </c>
      <c r="R1207" s="70" t="s">
        <v>1948</v>
      </c>
    </row>
    <row r="1208" spans="1:18" x14ac:dyDescent="0.25">
      <c r="A1208" s="70" t="s">
        <v>918</v>
      </c>
      <c r="B1208" s="70" t="s">
        <v>919</v>
      </c>
      <c r="C1208" s="70">
        <v>3</v>
      </c>
      <c r="D1208" s="70">
        <v>1203</v>
      </c>
      <c r="E1208" s="70">
        <v>100</v>
      </c>
      <c r="F1208" s="70">
        <v>100</v>
      </c>
      <c r="G1208" s="70">
        <v>0</v>
      </c>
      <c r="H1208" s="70">
        <v>100</v>
      </c>
      <c r="I1208" s="70">
        <v>0</v>
      </c>
      <c r="J1208" s="70">
        <v>300</v>
      </c>
      <c r="K1208" s="70">
        <v>100</v>
      </c>
      <c r="L1208" s="70">
        <v>0</v>
      </c>
      <c r="M1208" t="str">
        <f t="shared" si="18"/>
        <v>פועל במכולת</v>
      </c>
      <c r="N1208" s="70" t="s">
        <v>100</v>
      </c>
      <c r="R1208" s="70" t="s">
        <v>1293</v>
      </c>
    </row>
    <row r="1209" spans="1:18" x14ac:dyDescent="0.25">
      <c r="A1209" s="70">
        <v>2787</v>
      </c>
      <c r="B1209" s="70" t="s">
        <v>2390</v>
      </c>
      <c r="C1209" s="70">
        <v>7</v>
      </c>
      <c r="D1209" s="70">
        <v>1204</v>
      </c>
      <c r="E1209" s="70">
        <v>300</v>
      </c>
      <c r="F1209" s="70">
        <v>300</v>
      </c>
      <c r="G1209" s="70">
        <v>1</v>
      </c>
      <c r="H1209" s="70">
        <v>300</v>
      </c>
      <c r="I1209" s="70">
        <v>300</v>
      </c>
      <c r="J1209" s="70">
        <v>300</v>
      </c>
      <c r="K1209" s="70">
        <v>300</v>
      </c>
      <c r="L1209" s="70" t="s">
        <v>2277</v>
      </c>
      <c r="M1209" t="str">
        <f t="shared" si="18"/>
        <v>פועל בניין עם פיגומים מ 15 - 40 מטר</v>
      </c>
      <c r="N1209" s="70" t="s">
        <v>100</v>
      </c>
      <c r="R1209" s="70" t="s">
        <v>815</v>
      </c>
    </row>
    <row r="1210" spans="1:18" x14ac:dyDescent="0.25">
      <c r="A1210" s="70">
        <v>2788</v>
      </c>
      <c r="B1210" s="70" t="s">
        <v>2391</v>
      </c>
      <c r="C1210" s="70">
        <v>7</v>
      </c>
      <c r="D1210" s="70">
        <v>1205</v>
      </c>
      <c r="E1210" s="70">
        <v>300</v>
      </c>
      <c r="F1210" s="70">
        <v>300</v>
      </c>
      <c r="G1210" s="70">
        <v>2</v>
      </c>
      <c r="H1210" s="70">
        <v>300</v>
      </c>
      <c r="I1210" s="70">
        <v>300</v>
      </c>
      <c r="J1210" s="70">
        <v>300</v>
      </c>
      <c r="K1210" s="70">
        <v>300</v>
      </c>
      <c r="L1210" s="70" t="s">
        <v>2277</v>
      </c>
      <c r="M1210" t="str">
        <f t="shared" si="18"/>
        <v>פועל בניין עם פיגומים מ 40 - 60 מטר</v>
      </c>
      <c r="N1210" s="70" t="s">
        <v>100</v>
      </c>
      <c r="R1210" s="70" t="s">
        <v>687</v>
      </c>
    </row>
    <row r="1211" spans="1:18" x14ac:dyDescent="0.25">
      <c r="A1211" s="70">
        <v>2789</v>
      </c>
      <c r="B1211" s="70" t="s">
        <v>2392</v>
      </c>
      <c r="C1211" s="70">
        <v>7</v>
      </c>
      <c r="D1211" s="70">
        <v>1206</v>
      </c>
      <c r="E1211" s="70">
        <v>300</v>
      </c>
      <c r="F1211" s="70">
        <v>300</v>
      </c>
      <c r="G1211" s="70">
        <v>300</v>
      </c>
      <c r="H1211" s="70">
        <v>300</v>
      </c>
      <c r="I1211" s="70">
        <v>300</v>
      </c>
      <c r="J1211" s="70">
        <v>300</v>
      </c>
      <c r="K1211" s="70">
        <v>300</v>
      </c>
      <c r="L1211" s="70" t="s">
        <v>2277</v>
      </c>
      <c r="M1211" t="str">
        <f t="shared" si="18"/>
        <v>פועל בניין עם פיגומים מעל 60 מטר</v>
      </c>
      <c r="N1211" s="70" t="s">
        <v>100</v>
      </c>
      <c r="R1211" s="70" t="s">
        <v>1821</v>
      </c>
    </row>
    <row r="1212" spans="1:18" x14ac:dyDescent="0.25">
      <c r="A1212" s="70">
        <v>2598</v>
      </c>
      <c r="B1212" s="70" t="s">
        <v>598</v>
      </c>
      <c r="C1212" s="70">
        <v>3</v>
      </c>
      <c r="D1212" s="70">
        <v>1207</v>
      </c>
      <c r="E1212" s="70">
        <v>150</v>
      </c>
      <c r="F1212" s="70">
        <v>150</v>
      </c>
      <c r="G1212" s="70">
        <v>0</v>
      </c>
      <c r="H1212" s="70">
        <v>150</v>
      </c>
      <c r="I1212" s="70">
        <v>0</v>
      </c>
      <c r="J1212" s="70">
        <v>300</v>
      </c>
      <c r="K1212" s="70">
        <v>100</v>
      </c>
      <c r="L1212" s="70">
        <v>0</v>
      </c>
      <c r="M1212" t="str">
        <f t="shared" si="18"/>
        <v>פועל בניין עם פיגומים עד 15 מטר</v>
      </c>
      <c r="N1212" s="70" t="s">
        <v>100</v>
      </c>
      <c r="R1212" s="70" t="s">
        <v>360</v>
      </c>
    </row>
    <row r="1213" spans="1:18" x14ac:dyDescent="0.25">
      <c r="A1213" s="70">
        <v>2472</v>
      </c>
      <c r="B1213" s="70" t="s">
        <v>478</v>
      </c>
      <c r="C1213" s="70">
        <v>3</v>
      </c>
      <c r="D1213" s="70">
        <v>1208</v>
      </c>
      <c r="E1213" s="70">
        <v>100</v>
      </c>
      <c r="F1213" s="70">
        <v>100</v>
      </c>
      <c r="G1213" s="70">
        <v>0</v>
      </c>
      <c r="H1213" s="70">
        <v>100</v>
      </c>
      <c r="I1213" s="70">
        <v>0</v>
      </c>
      <c r="J1213" s="70">
        <v>300</v>
      </c>
      <c r="K1213" s="70">
        <v>100</v>
      </c>
      <c r="L1213" s="70">
        <v>0</v>
      </c>
      <c r="M1213" t="str">
        <f t="shared" si="18"/>
        <v>פועל ייצור</v>
      </c>
      <c r="N1213" s="70" t="s">
        <v>100</v>
      </c>
      <c r="R1213" s="70" t="s">
        <v>399</v>
      </c>
    </row>
    <row r="1214" spans="1:18" x14ac:dyDescent="0.25">
      <c r="A1214" s="70" t="s">
        <v>806</v>
      </c>
      <c r="B1214" s="70" t="s">
        <v>807</v>
      </c>
      <c r="C1214" s="70">
        <v>3</v>
      </c>
      <c r="D1214" s="70">
        <v>1209</v>
      </c>
      <c r="E1214" s="70">
        <v>100</v>
      </c>
      <c r="F1214" s="70">
        <v>100</v>
      </c>
      <c r="G1214" s="70">
        <v>0</v>
      </c>
      <c r="H1214" s="70">
        <v>100</v>
      </c>
      <c r="I1214" s="70">
        <v>0</v>
      </c>
      <c r="J1214" s="70">
        <v>300</v>
      </c>
      <c r="K1214" s="70">
        <v>100</v>
      </c>
      <c r="L1214" s="70">
        <v>0</v>
      </c>
      <c r="M1214" t="str">
        <f t="shared" si="18"/>
        <v>פועל ייצור בתעשיה</v>
      </c>
      <c r="N1214" s="70" t="s">
        <v>100</v>
      </c>
      <c r="R1214" s="70" t="s">
        <v>851</v>
      </c>
    </row>
    <row r="1215" spans="1:18" x14ac:dyDescent="0.25">
      <c r="A1215" s="70">
        <v>1079</v>
      </c>
      <c r="B1215" s="70" t="s">
        <v>177</v>
      </c>
      <c r="C1215" s="70">
        <v>3</v>
      </c>
      <c r="D1215" s="70">
        <v>1210</v>
      </c>
      <c r="E1215" s="70">
        <v>150</v>
      </c>
      <c r="F1215" s="70">
        <v>150</v>
      </c>
      <c r="G1215" s="70">
        <v>0</v>
      </c>
      <c r="H1215" s="70">
        <v>100</v>
      </c>
      <c r="I1215" s="70">
        <v>0</v>
      </c>
      <c r="J1215" s="70">
        <v>300</v>
      </c>
      <c r="K1215" s="70">
        <v>150</v>
      </c>
      <c r="L1215" s="70">
        <v>0</v>
      </c>
      <c r="M1215" t="str">
        <f t="shared" si="18"/>
        <v>פועל יצור במפעל חומרים כימיים</v>
      </c>
      <c r="N1215" s="70" t="s">
        <v>100</v>
      </c>
      <c r="R1215" s="70" t="s">
        <v>1361</v>
      </c>
    </row>
    <row r="1216" spans="1:18" x14ac:dyDescent="0.25">
      <c r="A1216" s="70" t="s">
        <v>1001</v>
      </c>
      <c r="B1216" s="70" t="s">
        <v>1002</v>
      </c>
      <c r="C1216" s="70">
        <v>3</v>
      </c>
      <c r="D1216" s="70">
        <v>1211</v>
      </c>
      <c r="E1216" s="70">
        <v>50</v>
      </c>
      <c r="F1216" s="70">
        <v>50</v>
      </c>
      <c r="G1216" s="70">
        <v>0</v>
      </c>
      <c r="H1216" s="70">
        <v>100</v>
      </c>
      <c r="I1216" s="70">
        <v>0</v>
      </c>
      <c r="J1216" s="70">
        <v>300</v>
      </c>
      <c r="K1216" s="70">
        <v>50</v>
      </c>
      <c r="L1216" s="70">
        <v>0</v>
      </c>
      <c r="M1216" t="str">
        <f t="shared" si="18"/>
        <v>פועל עדשות אופטיות</v>
      </c>
      <c r="N1216" s="70" t="s">
        <v>100</v>
      </c>
      <c r="R1216" s="70" t="s">
        <v>220</v>
      </c>
    </row>
    <row r="1217" spans="1:18" x14ac:dyDescent="0.25">
      <c r="A1217" s="70" t="s">
        <v>1290</v>
      </c>
      <c r="B1217" s="70" t="s">
        <v>1291</v>
      </c>
      <c r="C1217" s="70">
        <v>3</v>
      </c>
      <c r="D1217" s="70">
        <v>1212</v>
      </c>
      <c r="E1217" s="70">
        <v>150</v>
      </c>
      <c r="F1217" s="70">
        <v>150</v>
      </c>
      <c r="G1217" s="70">
        <v>0</v>
      </c>
      <c r="H1217" s="70">
        <v>100</v>
      </c>
      <c r="I1217" s="70">
        <v>0</v>
      </c>
      <c r="J1217" s="70">
        <v>300</v>
      </c>
      <c r="K1217" s="70">
        <v>150</v>
      </c>
      <c r="L1217" s="70">
        <v>0</v>
      </c>
      <c r="M1217" t="str">
        <f t="shared" si="18"/>
        <v>פועל/פועלת חפירות עם ציוד כבד</v>
      </c>
      <c r="N1217" s="70" t="s">
        <v>100</v>
      </c>
      <c r="R1217" s="70" t="s">
        <v>715</v>
      </c>
    </row>
    <row r="1218" spans="1:18" x14ac:dyDescent="0.25">
      <c r="A1218" s="70">
        <v>2695</v>
      </c>
      <c r="B1218" s="70" t="s">
        <v>2302</v>
      </c>
      <c r="C1218" s="70">
        <v>8</v>
      </c>
      <c r="D1218" s="70">
        <v>1213</v>
      </c>
      <c r="E1218" s="70">
        <v>0</v>
      </c>
      <c r="F1218" s="70">
        <v>0</v>
      </c>
      <c r="G1218" s="70">
        <v>0</v>
      </c>
      <c r="H1218" s="70">
        <v>0</v>
      </c>
      <c r="I1218" s="70">
        <v>0</v>
      </c>
      <c r="J1218" s="70">
        <v>300</v>
      </c>
      <c r="K1218" s="70">
        <v>0</v>
      </c>
      <c r="L1218" s="70">
        <v>0</v>
      </c>
      <c r="M1218" t="str">
        <f t="shared" si="18"/>
        <v>פורש בזק</v>
      </c>
      <c r="N1218" s="70" t="s">
        <v>100</v>
      </c>
      <c r="R1218" s="70" t="s">
        <v>1048</v>
      </c>
    </row>
    <row r="1219" spans="1:18" x14ac:dyDescent="0.25">
      <c r="A1219" s="70" t="s">
        <v>1898</v>
      </c>
      <c r="B1219" s="70" t="s">
        <v>1899</v>
      </c>
      <c r="C1219" s="70">
        <v>3</v>
      </c>
      <c r="D1219" s="70">
        <v>1214</v>
      </c>
      <c r="E1219" s="70">
        <v>100</v>
      </c>
      <c r="F1219" s="70">
        <v>100</v>
      </c>
      <c r="G1219" s="70">
        <v>0</v>
      </c>
      <c r="H1219" s="70">
        <v>100</v>
      </c>
      <c r="I1219" s="70">
        <v>0</v>
      </c>
      <c r="J1219" s="70">
        <v>300</v>
      </c>
      <c r="K1219" s="70">
        <v>100</v>
      </c>
      <c r="L1219" s="70">
        <v>0</v>
      </c>
      <c r="M1219" t="str">
        <f t="shared" si="18"/>
        <v>פחח</v>
      </c>
      <c r="N1219" s="70" t="s">
        <v>100</v>
      </c>
      <c r="R1219" s="70" t="s">
        <v>1046</v>
      </c>
    </row>
    <row r="1220" spans="1:18" x14ac:dyDescent="0.25">
      <c r="A1220" s="70" t="s">
        <v>1256</v>
      </c>
      <c r="B1220" s="70" t="s">
        <v>1257</v>
      </c>
      <c r="C1220" s="70">
        <v>3</v>
      </c>
      <c r="D1220" s="70">
        <v>1215</v>
      </c>
      <c r="E1220" s="70">
        <v>100</v>
      </c>
      <c r="F1220" s="70">
        <v>100</v>
      </c>
      <c r="G1220" s="70">
        <v>0</v>
      </c>
      <c r="H1220" s="70">
        <v>100</v>
      </c>
      <c r="I1220" s="70">
        <v>0</v>
      </c>
      <c r="J1220" s="70">
        <v>300</v>
      </c>
      <c r="K1220" s="70">
        <v>100</v>
      </c>
      <c r="L1220" s="70">
        <v>0</v>
      </c>
      <c r="M1220" t="str">
        <f t="shared" si="18"/>
        <v>פחח/פחחית רכב</v>
      </c>
      <c r="N1220" s="70" t="s">
        <v>100</v>
      </c>
      <c r="R1220" s="70" t="s">
        <v>817</v>
      </c>
    </row>
    <row r="1221" spans="1:18" x14ac:dyDescent="0.25">
      <c r="A1221" s="70" t="s">
        <v>2052</v>
      </c>
      <c r="B1221" s="70" t="s">
        <v>2053</v>
      </c>
      <c r="C1221" s="70">
        <v>1</v>
      </c>
      <c r="D1221" s="70">
        <v>1216</v>
      </c>
      <c r="E1221" s="70">
        <v>0</v>
      </c>
      <c r="F1221" s="70">
        <v>0</v>
      </c>
      <c r="G1221" s="70">
        <v>0</v>
      </c>
      <c r="H1221" s="70">
        <v>0</v>
      </c>
      <c r="I1221" s="70">
        <v>0</v>
      </c>
      <c r="J1221" s="70">
        <v>300</v>
      </c>
      <c r="K1221" s="70">
        <v>0</v>
      </c>
      <c r="L1221" s="70">
        <v>0</v>
      </c>
      <c r="M1221" t="str">
        <f t="shared" si="18"/>
        <v>פידיאטריסט/פידיאטריסטית</v>
      </c>
      <c r="N1221" s="70" t="s">
        <v>100</v>
      </c>
      <c r="R1221" s="70" t="s">
        <v>442</v>
      </c>
    </row>
    <row r="1222" spans="1:18" x14ac:dyDescent="0.25">
      <c r="A1222" s="70" t="s">
        <v>804</v>
      </c>
      <c r="B1222" s="70" t="s">
        <v>805</v>
      </c>
      <c r="C1222" s="70">
        <v>3</v>
      </c>
      <c r="D1222" s="70">
        <v>1217</v>
      </c>
      <c r="E1222" s="70">
        <v>50</v>
      </c>
      <c r="F1222" s="70">
        <v>50</v>
      </c>
      <c r="G1222" s="70">
        <v>0</v>
      </c>
      <c r="H1222" s="70">
        <v>0</v>
      </c>
      <c r="I1222" s="70">
        <v>0</v>
      </c>
      <c r="J1222" s="70">
        <v>300</v>
      </c>
      <c r="K1222" s="70">
        <v>0</v>
      </c>
      <c r="L1222" s="70">
        <v>0</v>
      </c>
      <c r="M1222" t="str">
        <f t="shared" si="18"/>
        <v>פיזיוטרפיסט</v>
      </c>
      <c r="N1222" s="70" t="s">
        <v>100</v>
      </c>
      <c r="R1222" s="70" t="s">
        <v>2117</v>
      </c>
    </row>
    <row r="1223" spans="1:18" x14ac:dyDescent="0.25">
      <c r="A1223" s="70" t="s">
        <v>1204</v>
      </c>
      <c r="B1223" s="70" t="s">
        <v>1205</v>
      </c>
      <c r="C1223" s="70">
        <v>1</v>
      </c>
      <c r="D1223" s="70">
        <v>1218</v>
      </c>
      <c r="E1223" s="70">
        <v>0</v>
      </c>
      <c r="F1223" s="70">
        <v>0</v>
      </c>
      <c r="G1223" s="70">
        <v>0</v>
      </c>
      <c r="H1223" s="70">
        <v>0</v>
      </c>
      <c r="I1223" s="70">
        <v>0</v>
      </c>
      <c r="J1223" s="70">
        <v>300</v>
      </c>
      <c r="K1223" s="70">
        <v>0</v>
      </c>
      <c r="L1223" s="70">
        <v>0</v>
      </c>
      <c r="M1223" t="str">
        <f t="shared" ref="M1223:M1286" si="19">TRIM(B1223)</f>
        <v>פיזיולוג/פיזיולוגית</v>
      </c>
      <c r="N1223" s="70" t="s">
        <v>100</v>
      </c>
      <c r="R1223" s="70" t="s">
        <v>2113</v>
      </c>
    </row>
    <row r="1224" spans="1:18" x14ac:dyDescent="0.25">
      <c r="A1224" s="70" t="s">
        <v>1260</v>
      </c>
      <c r="B1224" s="70" t="s">
        <v>1261</v>
      </c>
      <c r="C1224" s="70">
        <v>1</v>
      </c>
      <c r="D1224" s="70">
        <v>1219</v>
      </c>
      <c r="E1224" s="70">
        <v>0</v>
      </c>
      <c r="F1224" s="70">
        <v>0</v>
      </c>
      <c r="G1224" s="70">
        <v>0</v>
      </c>
      <c r="H1224" s="70">
        <v>0</v>
      </c>
      <c r="I1224" s="70">
        <v>0</v>
      </c>
      <c r="J1224" s="70">
        <v>300</v>
      </c>
      <c r="K1224" s="70">
        <v>0</v>
      </c>
      <c r="L1224" s="70">
        <v>0</v>
      </c>
      <c r="M1224" t="str">
        <f t="shared" si="19"/>
        <v>פיסיקאי/פיסיקאית</v>
      </c>
      <c r="N1224" s="70" t="s">
        <v>100</v>
      </c>
      <c r="R1224" s="70" t="s">
        <v>591</v>
      </c>
    </row>
    <row r="1225" spans="1:18" x14ac:dyDescent="0.25">
      <c r="A1225" s="70">
        <v>2686</v>
      </c>
      <c r="B1225" s="70" t="s">
        <v>2293</v>
      </c>
      <c r="C1225" s="70">
        <v>3</v>
      </c>
      <c r="D1225" s="70">
        <v>1220</v>
      </c>
      <c r="E1225" s="70">
        <v>0</v>
      </c>
      <c r="F1225" s="70">
        <v>0</v>
      </c>
      <c r="G1225" s="70">
        <v>0</v>
      </c>
      <c r="H1225" s="70">
        <v>0</v>
      </c>
      <c r="I1225" s="70">
        <v>0</v>
      </c>
      <c r="J1225" s="70">
        <v>300</v>
      </c>
      <c r="K1225" s="70">
        <v>0</v>
      </c>
      <c r="L1225" s="70">
        <v>0</v>
      </c>
      <c r="M1225" t="str">
        <f t="shared" si="19"/>
        <v>פיענוח תצלומים</v>
      </c>
      <c r="N1225" s="70" t="s">
        <v>100</v>
      </c>
      <c r="R1225" s="70" t="s">
        <v>318</v>
      </c>
    </row>
    <row r="1226" spans="1:18" x14ac:dyDescent="0.25">
      <c r="A1226" s="70">
        <v>2689</v>
      </c>
      <c r="B1226" s="70" t="s">
        <v>2296</v>
      </c>
      <c r="C1226" s="70">
        <v>3</v>
      </c>
      <c r="D1226" s="70">
        <v>1221</v>
      </c>
      <c r="E1226" s="70">
        <v>50</v>
      </c>
      <c r="F1226" s="70">
        <v>50</v>
      </c>
      <c r="G1226" s="70">
        <v>0</v>
      </c>
      <c r="H1226" s="70">
        <v>0</v>
      </c>
      <c r="I1226" s="70">
        <v>0</v>
      </c>
      <c r="J1226" s="70">
        <v>300</v>
      </c>
      <c r="K1226" s="70">
        <v>50</v>
      </c>
      <c r="L1226" s="70">
        <v>0</v>
      </c>
      <c r="M1226" t="str">
        <f t="shared" si="19"/>
        <v>פיקוח והכוונת תנוע</v>
      </c>
      <c r="N1226" s="70" t="s">
        <v>100</v>
      </c>
      <c r="R1226" s="70" t="s">
        <v>1397</v>
      </c>
    </row>
    <row r="1227" spans="1:18" x14ac:dyDescent="0.25">
      <c r="A1227" s="70">
        <v>1172</v>
      </c>
      <c r="B1227" s="70" t="s">
        <v>248</v>
      </c>
      <c r="C1227" s="70">
        <v>7</v>
      </c>
      <c r="D1227" s="70">
        <v>1222</v>
      </c>
      <c r="E1227" s="70">
        <v>300</v>
      </c>
      <c r="F1227" s="70">
        <v>300</v>
      </c>
      <c r="G1227" s="70">
        <v>0</v>
      </c>
      <c r="H1227" s="70">
        <v>0</v>
      </c>
      <c r="I1227" s="70">
        <v>0</v>
      </c>
      <c r="J1227" s="70">
        <v>300</v>
      </c>
      <c r="K1227" s="70">
        <v>50</v>
      </c>
      <c r="L1227" s="70">
        <v>0</v>
      </c>
      <c r="M1227" t="str">
        <f t="shared" si="19"/>
        <v>פירסינג/קעקועים</v>
      </c>
      <c r="N1227" s="70" t="s">
        <v>100</v>
      </c>
      <c r="R1227" s="70" t="s">
        <v>620</v>
      </c>
    </row>
    <row r="1228" spans="1:18" x14ac:dyDescent="0.25">
      <c r="A1228" s="70">
        <v>2545</v>
      </c>
      <c r="B1228" s="70" t="s">
        <v>549</v>
      </c>
      <c r="C1228" s="70">
        <v>1</v>
      </c>
      <c r="D1228" s="70">
        <v>1223</v>
      </c>
      <c r="E1228" s="70">
        <v>0</v>
      </c>
      <c r="F1228" s="70">
        <v>0</v>
      </c>
      <c r="G1228" s="70">
        <v>0</v>
      </c>
      <c r="H1228" s="70">
        <v>0</v>
      </c>
      <c r="I1228" s="70">
        <v>0</v>
      </c>
      <c r="J1228" s="70">
        <v>300</v>
      </c>
      <c r="K1228" s="70">
        <v>0</v>
      </c>
      <c r="L1228" s="70">
        <v>0</v>
      </c>
      <c r="M1228" t="str">
        <f t="shared" si="19"/>
        <v>פיתוח מוצרים</v>
      </c>
      <c r="N1228" s="70" t="s">
        <v>100</v>
      </c>
      <c r="R1228" s="70" t="s">
        <v>139</v>
      </c>
    </row>
    <row r="1229" spans="1:18" x14ac:dyDescent="0.25">
      <c r="A1229" s="70" t="s">
        <v>1262</v>
      </c>
      <c r="B1229" s="70" t="s">
        <v>1263</v>
      </c>
      <c r="C1229" s="70">
        <v>1</v>
      </c>
      <c r="D1229" s="70">
        <v>1224</v>
      </c>
      <c r="E1229" s="70">
        <v>0</v>
      </c>
      <c r="F1229" s="70">
        <v>0</v>
      </c>
      <c r="G1229" s="70">
        <v>0</v>
      </c>
      <c r="H1229" s="70">
        <v>0</v>
      </c>
      <c r="I1229" s="70">
        <v>0</v>
      </c>
      <c r="J1229" s="70">
        <v>300</v>
      </c>
      <c r="K1229" s="70">
        <v>0</v>
      </c>
      <c r="L1229" s="70">
        <v>0</v>
      </c>
      <c r="M1229" t="str">
        <f t="shared" si="19"/>
        <v>פיתוח מעקב בקרה (פקיד)</v>
      </c>
      <c r="N1229" s="70" t="s">
        <v>100</v>
      </c>
      <c r="R1229" s="70" t="s">
        <v>2115</v>
      </c>
    </row>
    <row r="1230" spans="1:18" x14ac:dyDescent="0.25">
      <c r="A1230" s="70">
        <v>2741</v>
      </c>
      <c r="B1230" s="70" t="s">
        <v>2348</v>
      </c>
      <c r="C1230" s="70">
        <v>3</v>
      </c>
      <c r="D1230" s="70">
        <v>1225</v>
      </c>
      <c r="E1230" s="70">
        <v>50</v>
      </c>
      <c r="F1230" s="70">
        <v>50</v>
      </c>
      <c r="G1230" s="70">
        <v>0</v>
      </c>
      <c r="H1230" s="70">
        <v>50</v>
      </c>
      <c r="I1230" s="70">
        <v>0</v>
      </c>
      <c r="J1230" s="70">
        <v>300</v>
      </c>
      <c r="K1230" s="70">
        <v>50</v>
      </c>
      <c r="L1230" s="70">
        <v>0</v>
      </c>
      <c r="M1230" t="str">
        <f t="shared" si="19"/>
        <v>פלבטומיסט</v>
      </c>
      <c r="N1230" s="70" t="s">
        <v>100</v>
      </c>
      <c r="R1230" s="70" t="s">
        <v>1365</v>
      </c>
    </row>
    <row r="1231" spans="1:18" x14ac:dyDescent="0.25">
      <c r="A1231" s="70">
        <v>2554</v>
      </c>
      <c r="B1231" s="70" t="s">
        <v>557</v>
      </c>
      <c r="C1231" s="70">
        <v>1</v>
      </c>
      <c r="D1231" s="70">
        <v>1226</v>
      </c>
      <c r="E1231" s="70">
        <v>0</v>
      </c>
      <c r="F1231" s="70">
        <v>0</v>
      </c>
      <c r="G1231" s="70">
        <v>0</v>
      </c>
      <c r="H1231" s="70">
        <v>0</v>
      </c>
      <c r="I1231" s="70">
        <v>0</v>
      </c>
      <c r="J1231" s="70">
        <v>300</v>
      </c>
      <c r="K1231" s="70">
        <v>0</v>
      </c>
      <c r="L1231" s="70">
        <v>0</v>
      </c>
      <c r="M1231" t="str">
        <f t="shared" si="19"/>
        <v>פלנר</v>
      </c>
      <c r="N1231" s="70" t="s">
        <v>100</v>
      </c>
      <c r="R1231" s="70" t="s">
        <v>2047</v>
      </c>
    </row>
    <row r="1232" spans="1:18" x14ac:dyDescent="0.25">
      <c r="A1232" s="70">
        <v>1063</v>
      </c>
      <c r="B1232" s="70" t="s">
        <v>166</v>
      </c>
      <c r="C1232" s="70">
        <v>8</v>
      </c>
      <c r="D1232" s="70">
        <v>1227</v>
      </c>
      <c r="E1232" s="70">
        <v>0</v>
      </c>
      <c r="F1232" s="70">
        <v>0</v>
      </c>
      <c r="G1232" s="70">
        <v>0</v>
      </c>
      <c r="H1232" s="70">
        <v>0</v>
      </c>
      <c r="I1232" s="70">
        <v>0</v>
      </c>
      <c r="J1232" s="70">
        <v>300</v>
      </c>
      <c r="K1232" s="70">
        <v>0</v>
      </c>
      <c r="L1232" s="70">
        <v>0</v>
      </c>
      <c r="M1232" t="str">
        <f t="shared" si="19"/>
        <v>פנסיונר/פנסיונרית גימלאי/גימלאית</v>
      </c>
      <c r="N1232" s="70" t="s">
        <v>100</v>
      </c>
      <c r="R1232" s="70" t="s">
        <v>1849</v>
      </c>
    </row>
    <row r="1233" spans="1:18" x14ac:dyDescent="0.25">
      <c r="A1233" s="70">
        <v>2611</v>
      </c>
      <c r="B1233" s="70" t="s">
        <v>611</v>
      </c>
      <c r="C1233" s="70">
        <v>3</v>
      </c>
      <c r="D1233" s="70">
        <v>1228</v>
      </c>
      <c r="E1233" s="70">
        <v>50</v>
      </c>
      <c r="F1233" s="70">
        <v>50</v>
      </c>
      <c r="G1233" s="70">
        <v>0</v>
      </c>
      <c r="H1233" s="70">
        <v>50</v>
      </c>
      <c r="I1233" s="70">
        <v>0</v>
      </c>
      <c r="J1233" s="70">
        <v>300</v>
      </c>
      <c r="K1233" s="70">
        <v>50</v>
      </c>
      <c r="L1233" s="70">
        <v>0</v>
      </c>
      <c r="M1233" t="str">
        <f t="shared" si="19"/>
        <v>פסיכודרמטיסטית</v>
      </c>
      <c r="N1233" s="70" t="s">
        <v>100</v>
      </c>
      <c r="R1233" s="70" t="s">
        <v>1911</v>
      </c>
    </row>
    <row r="1234" spans="1:18" x14ac:dyDescent="0.25">
      <c r="A1234" s="70" t="s">
        <v>2124</v>
      </c>
      <c r="B1234" s="70" t="s">
        <v>2125</v>
      </c>
      <c r="C1234" s="70">
        <v>1</v>
      </c>
      <c r="D1234" s="70">
        <v>1229</v>
      </c>
      <c r="E1234" s="70">
        <v>0</v>
      </c>
      <c r="F1234" s="70">
        <v>0</v>
      </c>
      <c r="G1234" s="70">
        <v>0</v>
      </c>
      <c r="H1234" s="70">
        <v>0</v>
      </c>
      <c r="I1234" s="70">
        <v>0</v>
      </c>
      <c r="J1234" s="70">
        <v>300</v>
      </c>
      <c r="K1234" s="70">
        <v>0</v>
      </c>
      <c r="L1234" s="70">
        <v>0</v>
      </c>
      <c r="M1234" t="str">
        <f t="shared" si="19"/>
        <v>פסיכולוג</v>
      </c>
      <c r="N1234" s="70" t="s">
        <v>100</v>
      </c>
      <c r="R1234" s="70" t="s">
        <v>558</v>
      </c>
    </row>
    <row r="1235" spans="1:18" x14ac:dyDescent="0.25">
      <c r="A1235" s="70">
        <v>1141</v>
      </c>
      <c r="B1235" s="70" t="s">
        <v>227</v>
      </c>
      <c r="C1235" s="70">
        <v>1</v>
      </c>
      <c r="D1235" s="70">
        <v>1230</v>
      </c>
      <c r="E1235" s="70">
        <v>0</v>
      </c>
      <c r="F1235" s="70">
        <v>0</v>
      </c>
      <c r="G1235" s="70">
        <v>0</v>
      </c>
      <c r="H1235" s="70">
        <v>0</v>
      </c>
      <c r="I1235" s="70">
        <v>0</v>
      </c>
      <c r="J1235" s="70">
        <v>300</v>
      </c>
      <c r="K1235" s="70">
        <v>0</v>
      </c>
      <c r="L1235" s="70">
        <v>0</v>
      </c>
      <c r="M1235" t="str">
        <f t="shared" si="19"/>
        <v>פסיכולוג/פסיכולוגיית קליני/קלינית</v>
      </c>
      <c r="N1235" s="70" t="s">
        <v>100</v>
      </c>
      <c r="R1235" s="70" t="s">
        <v>187</v>
      </c>
    </row>
    <row r="1236" spans="1:18" x14ac:dyDescent="0.25">
      <c r="A1236" s="70">
        <v>2494</v>
      </c>
      <c r="B1236" s="70" t="s">
        <v>498</v>
      </c>
      <c r="C1236" s="70">
        <v>1</v>
      </c>
      <c r="D1236" s="70">
        <v>1231</v>
      </c>
      <c r="E1236" s="70">
        <v>0</v>
      </c>
      <c r="F1236" s="70">
        <v>0</v>
      </c>
      <c r="G1236" s="70">
        <v>0</v>
      </c>
      <c r="H1236" s="70">
        <v>0</v>
      </c>
      <c r="I1236" s="70">
        <v>0</v>
      </c>
      <c r="J1236" s="70">
        <v>300</v>
      </c>
      <c r="K1236" s="70">
        <v>0</v>
      </c>
      <c r="L1236" s="70">
        <v>0</v>
      </c>
      <c r="M1236" t="str">
        <f t="shared" si="19"/>
        <v>פסיכותרפיסטית</v>
      </c>
      <c r="N1236" s="70" t="s">
        <v>100</v>
      </c>
      <c r="R1236" s="70" t="s">
        <v>458</v>
      </c>
    </row>
    <row r="1237" spans="1:18" x14ac:dyDescent="0.25">
      <c r="A1237" s="70" t="s">
        <v>840</v>
      </c>
      <c r="B1237" s="70" t="s">
        <v>841</v>
      </c>
      <c r="C1237" s="70">
        <v>1</v>
      </c>
      <c r="D1237" s="70">
        <v>1232</v>
      </c>
      <c r="E1237" s="70">
        <v>0</v>
      </c>
      <c r="F1237" s="70">
        <v>0</v>
      </c>
      <c r="G1237" s="70">
        <v>0</v>
      </c>
      <c r="H1237" s="70">
        <v>0</v>
      </c>
      <c r="I1237" s="70">
        <v>0</v>
      </c>
      <c r="J1237" s="70">
        <v>300</v>
      </c>
      <c r="K1237" s="70">
        <v>0</v>
      </c>
      <c r="L1237" s="70">
        <v>0</v>
      </c>
      <c r="M1237" t="str">
        <f t="shared" si="19"/>
        <v>פסיכיאטר/פסיכיאטרית</v>
      </c>
      <c r="N1237" s="70" t="s">
        <v>100</v>
      </c>
      <c r="R1237" s="70" t="s">
        <v>871</v>
      </c>
    </row>
    <row r="1238" spans="1:18" x14ac:dyDescent="0.25">
      <c r="A1238" s="70" t="s">
        <v>1604</v>
      </c>
      <c r="B1238" s="70" t="s">
        <v>1605</v>
      </c>
      <c r="C1238" s="70">
        <v>7</v>
      </c>
      <c r="D1238" s="70">
        <v>1233</v>
      </c>
      <c r="E1238" s="70">
        <v>300</v>
      </c>
      <c r="F1238" s="70">
        <v>300</v>
      </c>
      <c r="G1238" s="70">
        <v>0</v>
      </c>
      <c r="H1238" s="70">
        <v>100</v>
      </c>
      <c r="I1238" s="70">
        <v>0</v>
      </c>
      <c r="J1238" s="70">
        <v>300</v>
      </c>
      <c r="K1238" s="70">
        <v>300</v>
      </c>
      <c r="L1238" s="70">
        <v>0</v>
      </c>
      <c r="M1238" t="str">
        <f t="shared" si="19"/>
        <v>פסל/פסלת</v>
      </c>
      <c r="N1238" s="70" t="s">
        <v>100</v>
      </c>
      <c r="R1238" s="70" t="s">
        <v>1213</v>
      </c>
    </row>
    <row r="1239" spans="1:18" x14ac:dyDescent="0.25">
      <c r="A1239" s="70" t="s">
        <v>1634</v>
      </c>
      <c r="B1239" s="70" t="s">
        <v>1635</v>
      </c>
      <c r="C1239" s="70">
        <v>7</v>
      </c>
      <c r="D1239" s="70">
        <v>1234</v>
      </c>
      <c r="E1239" s="70">
        <v>300</v>
      </c>
      <c r="F1239" s="70">
        <v>300</v>
      </c>
      <c r="G1239" s="70">
        <v>0</v>
      </c>
      <c r="H1239" s="70">
        <v>0</v>
      </c>
      <c r="I1239" s="70">
        <v>0</v>
      </c>
      <c r="J1239" s="70">
        <v>300</v>
      </c>
      <c r="K1239" s="70">
        <v>300</v>
      </c>
      <c r="L1239" s="70">
        <v>0</v>
      </c>
      <c r="M1239" t="str">
        <f t="shared" si="19"/>
        <v>פסנתרן/פסנתרנית</v>
      </c>
      <c r="N1239" s="70" t="s">
        <v>100</v>
      </c>
      <c r="R1239" s="70" t="s">
        <v>693</v>
      </c>
    </row>
    <row r="1240" spans="1:18" x14ac:dyDescent="0.25">
      <c r="A1240" s="70" t="s">
        <v>1059</v>
      </c>
      <c r="B1240" s="70" t="s">
        <v>1060</v>
      </c>
      <c r="C1240" s="70">
        <v>3</v>
      </c>
      <c r="D1240" s="70">
        <v>1235</v>
      </c>
      <c r="E1240" s="70">
        <v>50</v>
      </c>
      <c r="F1240" s="70">
        <v>50</v>
      </c>
      <c r="G1240" s="70">
        <v>0</v>
      </c>
      <c r="H1240" s="70">
        <v>0</v>
      </c>
      <c r="I1240" s="70">
        <v>0</v>
      </c>
      <c r="J1240" s="70">
        <v>300</v>
      </c>
      <c r="K1240" s="70">
        <v>50</v>
      </c>
      <c r="L1240" s="70">
        <v>0</v>
      </c>
      <c r="M1240" t="str">
        <f t="shared" si="19"/>
        <v>פקח</v>
      </c>
      <c r="N1240" s="70" t="s">
        <v>100</v>
      </c>
      <c r="R1240" s="70" t="s">
        <v>819</v>
      </c>
    </row>
    <row r="1241" spans="1:18" x14ac:dyDescent="0.25">
      <c r="A1241" s="70">
        <v>1785</v>
      </c>
      <c r="B1241" s="70" t="s">
        <v>381</v>
      </c>
      <c r="C1241" s="70">
        <v>2</v>
      </c>
      <c r="D1241" s="70">
        <v>1236</v>
      </c>
      <c r="E1241" s="70">
        <v>0</v>
      </c>
      <c r="F1241" s="70">
        <v>0</v>
      </c>
      <c r="G1241" s="70">
        <v>0</v>
      </c>
      <c r="H1241" s="70">
        <v>0</v>
      </c>
      <c r="I1241" s="70">
        <v>0</v>
      </c>
      <c r="J1241" s="70">
        <v>300</v>
      </c>
      <c r="K1241" s="70">
        <v>0</v>
      </c>
      <c r="L1241" s="70">
        <v>0</v>
      </c>
      <c r="M1241" t="str">
        <f t="shared" si="19"/>
        <v>פקח טיסות</v>
      </c>
      <c r="N1241" s="70" t="s">
        <v>100</v>
      </c>
      <c r="R1241" s="70" t="s">
        <v>463</v>
      </c>
    </row>
    <row r="1242" spans="1:18" x14ac:dyDescent="0.25">
      <c r="A1242" s="70">
        <v>1711</v>
      </c>
      <c r="B1242" s="70" t="s">
        <v>357</v>
      </c>
      <c r="C1242" s="70">
        <v>3</v>
      </c>
      <c r="D1242" s="70">
        <v>1237</v>
      </c>
      <c r="E1242" s="70">
        <v>50</v>
      </c>
      <c r="F1242" s="70">
        <v>50</v>
      </c>
      <c r="G1242" s="70">
        <v>0</v>
      </c>
      <c r="H1242" s="70">
        <v>0</v>
      </c>
      <c r="I1242" s="70">
        <v>0</v>
      </c>
      <c r="J1242" s="70">
        <v>300</v>
      </c>
      <c r="K1242" s="70">
        <v>50</v>
      </c>
      <c r="L1242" s="70">
        <v>0</v>
      </c>
      <c r="M1242" t="str">
        <f t="shared" si="19"/>
        <v>פקח עיריה</v>
      </c>
      <c r="N1242" s="70" t="s">
        <v>100</v>
      </c>
      <c r="R1242" s="70" t="s">
        <v>1050</v>
      </c>
    </row>
    <row r="1243" spans="1:18" x14ac:dyDescent="0.25">
      <c r="A1243" s="70">
        <v>1231</v>
      </c>
      <c r="B1243" s="70" t="s">
        <v>280</v>
      </c>
      <c r="C1243" s="70">
        <v>1</v>
      </c>
      <c r="D1243" s="70">
        <v>1238</v>
      </c>
      <c r="E1243" s="70">
        <v>0</v>
      </c>
      <c r="F1243" s="70">
        <v>0</v>
      </c>
      <c r="G1243" s="70">
        <v>0</v>
      </c>
      <c r="H1243" s="70">
        <v>0</v>
      </c>
      <c r="I1243" s="70">
        <v>0</v>
      </c>
      <c r="J1243" s="70">
        <v>300</v>
      </c>
      <c r="K1243" s="70">
        <v>0</v>
      </c>
      <c r="L1243" s="70">
        <v>0</v>
      </c>
      <c r="M1243" t="str">
        <f t="shared" si="19"/>
        <v>פקיד השמה</v>
      </c>
      <c r="N1243" s="70" t="s">
        <v>100</v>
      </c>
      <c r="R1243" s="70" t="s">
        <v>1722</v>
      </c>
    </row>
    <row r="1244" spans="1:18" x14ac:dyDescent="0.25">
      <c r="A1244" s="70">
        <v>2752</v>
      </c>
      <c r="B1244" s="70" t="s">
        <v>2356</v>
      </c>
      <c r="C1244" s="70">
        <v>1</v>
      </c>
      <c r="D1244" s="70">
        <v>1239</v>
      </c>
      <c r="E1244" s="70">
        <v>0</v>
      </c>
      <c r="F1244" s="70">
        <v>0</v>
      </c>
      <c r="G1244" s="70">
        <v>0</v>
      </c>
      <c r="H1244" s="70">
        <v>0</v>
      </c>
      <c r="I1244" s="70">
        <v>0</v>
      </c>
      <c r="J1244" s="70">
        <v>300</v>
      </c>
      <c r="K1244" s="70">
        <v>0</v>
      </c>
      <c r="L1244" s="70">
        <v>0</v>
      </c>
      <c r="M1244" t="str">
        <f t="shared" si="19"/>
        <v>פקיד משרד רה"ם (במשרד בלבד)</v>
      </c>
      <c r="N1244" s="70" t="s">
        <v>100</v>
      </c>
      <c r="R1244" s="70" t="s">
        <v>771</v>
      </c>
    </row>
    <row r="1245" spans="1:18" x14ac:dyDescent="0.25">
      <c r="A1245" s="70" t="s">
        <v>1164</v>
      </c>
      <c r="B1245" s="70" t="s">
        <v>1165</v>
      </c>
      <c r="C1245" s="70">
        <v>1</v>
      </c>
      <c r="D1245" s="70">
        <v>1240</v>
      </c>
      <c r="E1245" s="70">
        <v>0</v>
      </c>
      <c r="F1245" s="70">
        <v>0</v>
      </c>
      <c r="G1245" s="70">
        <v>0</v>
      </c>
      <c r="H1245" s="70">
        <v>0</v>
      </c>
      <c r="I1245" s="70">
        <v>0</v>
      </c>
      <c r="J1245" s="70">
        <v>300</v>
      </c>
      <c r="K1245" s="70">
        <v>0</v>
      </c>
      <c r="L1245" s="70">
        <v>0</v>
      </c>
      <c r="M1245" t="str">
        <f t="shared" si="19"/>
        <v>פקיד/פקידה</v>
      </c>
      <c r="N1245" s="70" t="s">
        <v>100</v>
      </c>
      <c r="R1245" s="70" t="s">
        <v>432</v>
      </c>
    </row>
    <row r="1246" spans="1:18" x14ac:dyDescent="0.25">
      <c r="A1246" s="70">
        <v>1311</v>
      </c>
      <c r="B1246" s="70" t="s">
        <v>295</v>
      </c>
      <c r="C1246" s="70">
        <v>1</v>
      </c>
      <c r="D1246" s="70">
        <v>1241</v>
      </c>
      <c r="E1246" s="70">
        <v>0</v>
      </c>
      <c r="F1246" s="70">
        <v>0</v>
      </c>
      <c r="G1246" s="70">
        <v>0</v>
      </c>
      <c r="H1246" s="70">
        <v>0</v>
      </c>
      <c r="I1246" s="70">
        <v>0</v>
      </c>
      <c r="J1246" s="70">
        <v>300</v>
      </c>
      <c r="K1246" s="70">
        <v>0</v>
      </c>
      <c r="L1246" s="70">
        <v>0</v>
      </c>
      <c r="M1246" t="str">
        <f t="shared" si="19"/>
        <v>פקיד/פקידת בנק</v>
      </c>
      <c r="N1246" s="70" t="s">
        <v>100</v>
      </c>
      <c r="R1246" s="70" t="s">
        <v>323</v>
      </c>
    </row>
    <row r="1247" spans="1:18" x14ac:dyDescent="0.25">
      <c r="A1247" s="70">
        <v>2486</v>
      </c>
      <c r="B1247" s="70" t="s">
        <v>490</v>
      </c>
      <c r="C1247" s="70">
        <v>3</v>
      </c>
      <c r="D1247" s="70">
        <v>1242</v>
      </c>
      <c r="E1247" s="70">
        <v>100</v>
      </c>
      <c r="F1247" s="70">
        <v>100</v>
      </c>
      <c r="G1247" s="70">
        <v>0</v>
      </c>
      <c r="H1247" s="70">
        <v>100</v>
      </c>
      <c r="I1247" s="70">
        <v>0</v>
      </c>
      <c r="J1247" s="70">
        <v>300</v>
      </c>
      <c r="K1247" s="70">
        <v>100</v>
      </c>
      <c r="L1247" s="70">
        <v>0</v>
      </c>
      <c r="M1247" t="str">
        <f t="shared" si="19"/>
        <v>פקידת קבלה נושאת נשק</v>
      </c>
      <c r="N1247" s="70" t="s">
        <v>100</v>
      </c>
      <c r="R1247" s="70" t="s">
        <v>303</v>
      </c>
    </row>
    <row r="1248" spans="1:18" x14ac:dyDescent="0.25">
      <c r="A1248" s="70" t="s">
        <v>1027</v>
      </c>
      <c r="B1248" s="70" t="s">
        <v>1028</v>
      </c>
      <c r="C1248" s="70">
        <v>1</v>
      </c>
      <c r="D1248" s="70">
        <v>1243</v>
      </c>
      <c r="E1248" s="70">
        <v>0</v>
      </c>
      <c r="F1248" s="70">
        <v>0</v>
      </c>
      <c r="G1248" s="70">
        <v>0</v>
      </c>
      <c r="H1248" s="70">
        <v>0</v>
      </c>
      <c r="I1248" s="70">
        <v>0</v>
      </c>
      <c r="J1248" s="70">
        <v>300</v>
      </c>
      <c r="K1248" s="70">
        <v>0</v>
      </c>
      <c r="L1248" s="70">
        <v>0</v>
      </c>
      <c r="M1248" t="str">
        <f t="shared" si="19"/>
        <v>פרוון</v>
      </c>
      <c r="N1248" s="70" t="s">
        <v>100</v>
      </c>
      <c r="R1248" s="70" t="s">
        <v>2075</v>
      </c>
    </row>
    <row r="1249" spans="1:18" x14ac:dyDescent="0.25">
      <c r="A1249" s="70">
        <v>1137</v>
      </c>
      <c r="B1249" s="70" t="s">
        <v>224</v>
      </c>
      <c r="C1249" s="70">
        <v>1</v>
      </c>
      <c r="D1249" s="70">
        <v>1244</v>
      </c>
      <c r="E1249" s="70">
        <v>0</v>
      </c>
      <c r="F1249" s="70">
        <v>0</v>
      </c>
      <c r="G1249" s="70">
        <v>0</v>
      </c>
      <c r="H1249" s="70">
        <v>0</v>
      </c>
      <c r="I1249" s="70">
        <v>0</v>
      </c>
      <c r="J1249" s="70">
        <v>300</v>
      </c>
      <c r="K1249" s="70">
        <v>0</v>
      </c>
      <c r="L1249" s="70">
        <v>0</v>
      </c>
      <c r="M1249" t="str">
        <f t="shared" si="19"/>
        <v>פרופסור בטכניון/אוניברסיטה</v>
      </c>
      <c r="N1249" s="70" t="s">
        <v>100</v>
      </c>
      <c r="R1249" s="70" t="s">
        <v>364</v>
      </c>
    </row>
    <row r="1250" spans="1:18" x14ac:dyDescent="0.25">
      <c r="A1250" s="70">
        <v>1157</v>
      </c>
      <c r="B1250" s="70" t="s">
        <v>237</v>
      </c>
      <c r="C1250" s="70">
        <v>1</v>
      </c>
      <c r="D1250" s="70">
        <v>1245</v>
      </c>
      <c r="E1250" s="70">
        <v>0</v>
      </c>
      <c r="F1250" s="70">
        <v>0</v>
      </c>
      <c r="G1250" s="70">
        <v>0</v>
      </c>
      <c r="H1250" s="70">
        <v>0</v>
      </c>
      <c r="I1250" s="70">
        <v>0</v>
      </c>
      <c r="J1250" s="70">
        <v>300</v>
      </c>
      <c r="K1250" s="70">
        <v>0</v>
      </c>
      <c r="L1250" s="70">
        <v>0</v>
      </c>
      <c r="M1250" t="str">
        <f t="shared" si="19"/>
        <v>פרופסור לאומנות</v>
      </c>
      <c r="N1250" s="70" t="s">
        <v>100</v>
      </c>
      <c r="R1250" s="70" t="s">
        <v>409</v>
      </c>
    </row>
    <row r="1251" spans="1:18" x14ac:dyDescent="0.25">
      <c r="A1251" s="70">
        <v>1776</v>
      </c>
      <c r="B1251" s="70" t="s">
        <v>373</v>
      </c>
      <c r="C1251" s="70">
        <v>1</v>
      </c>
      <c r="D1251" s="70">
        <v>1246</v>
      </c>
      <c r="E1251" s="70">
        <v>0</v>
      </c>
      <c r="F1251" s="70">
        <v>0</v>
      </c>
      <c r="G1251" s="70">
        <v>0</v>
      </c>
      <c r="H1251" s="70">
        <v>0</v>
      </c>
      <c r="I1251" s="70">
        <v>0</v>
      </c>
      <c r="J1251" s="70">
        <v>300</v>
      </c>
      <c r="K1251" s="70">
        <v>0</v>
      </c>
      <c r="L1251" s="70">
        <v>0</v>
      </c>
      <c r="M1251" t="str">
        <f t="shared" si="19"/>
        <v>פרופסור לכימיה</v>
      </c>
      <c r="N1251" s="70" t="s">
        <v>100</v>
      </c>
      <c r="R1251" s="70" t="s">
        <v>304</v>
      </c>
    </row>
    <row r="1252" spans="1:18" x14ac:dyDescent="0.25">
      <c r="A1252" s="70">
        <v>1168</v>
      </c>
      <c r="B1252" s="70" t="s">
        <v>244</v>
      </c>
      <c r="C1252" s="70">
        <v>1</v>
      </c>
      <c r="D1252" s="70">
        <v>1247</v>
      </c>
      <c r="E1252" s="70">
        <v>0</v>
      </c>
      <c r="F1252" s="70">
        <v>0</v>
      </c>
      <c r="G1252" s="70">
        <v>0</v>
      </c>
      <c r="H1252" s="70">
        <v>0</v>
      </c>
      <c r="I1252" s="70">
        <v>0</v>
      </c>
      <c r="J1252" s="70">
        <v>300</v>
      </c>
      <c r="K1252" s="70">
        <v>0</v>
      </c>
      <c r="L1252" s="70">
        <v>0</v>
      </c>
      <c r="M1252" t="str">
        <f t="shared" si="19"/>
        <v>פרופסור לסטטיסטיקה</v>
      </c>
      <c r="N1252" s="70" t="s">
        <v>100</v>
      </c>
      <c r="R1252" s="70" t="s">
        <v>1801</v>
      </c>
    </row>
    <row r="1253" spans="1:18" x14ac:dyDescent="0.25">
      <c r="A1253" s="70">
        <v>1167</v>
      </c>
      <c r="B1253" s="70" t="s">
        <v>243</v>
      </c>
      <c r="C1253" s="70">
        <v>1</v>
      </c>
      <c r="D1253" s="70">
        <v>1248</v>
      </c>
      <c r="E1253" s="70">
        <v>0</v>
      </c>
      <c r="F1253" s="70">
        <v>0</v>
      </c>
      <c r="G1253" s="70">
        <v>0</v>
      </c>
      <c r="H1253" s="70">
        <v>0</v>
      </c>
      <c r="I1253" s="70">
        <v>0</v>
      </c>
      <c r="J1253" s="70">
        <v>300</v>
      </c>
      <c r="K1253" s="70">
        <v>0</v>
      </c>
      <c r="L1253" s="70">
        <v>0</v>
      </c>
      <c r="M1253" t="str">
        <f t="shared" si="19"/>
        <v>פרופסור לפיזיקה</v>
      </c>
      <c r="N1253" s="70" t="s">
        <v>100</v>
      </c>
      <c r="R1253" s="70" t="s">
        <v>970</v>
      </c>
    </row>
    <row r="1254" spans="1:18" x14ac:dyDescent="0.25">
      <c r="A1254" s="70">
        <v>1037</v>
      </c>
      <c r="B1254" s="70" t="s">
        <v>145</v>
      </c>
      <c r="C1254" s="70">
        <v>3</v>
      </c>
      <c r="D1254" s="70">
        <v>1249</v>
      </c>
      <c r="E1254" s="70">
        <v>50</v>
      </c>
      <c r="F1254" s="70">
        <v>50</v>
      </c>
      <c r="G1254" s="70">
        <v>0</v>
      </c>
      <c r="H1254" s="70">
        <v>0</v>
      </c>
      <c r="I1254" s="70">
        <v>0</v>
      </c>
      <c r="J1254" s="70">
        <v>300</v>
      </c>
      <c r="K1254" s="70">
        <v>50</v>
      </c>
      <c r="L1254" s="70">
        <v>0</v>
      </c>
      <c r="M1254" t="str">
        <f t="shared" si="19"/>
        <v>פרמדיק</v>
      </c>
      <c r="N1254" s="70" t="s">
        <v>100</v>
      </c>
      <c r="R1254" s="70" t="s">
        <v>179</v>
      </c>
    </row>
    <row r="1255" spans="1:18" x14ac:dyDescent="0.25">
      <c r="A1255" s="70">
        <v>2578</v>
      </c>
      <c r="B1255" s="70" t="s">
        <v>578</v>
      </c>
      <c r="C1255" s="70">
        <v>7</v>
      </c>
      <c r="D1255" s="70">
        <v>1250</v>
      </c>
      <c r="E1255" s="70">
        <v>300</v>
      </c>
      <c r="F1255" s="70">
        <v>300</v>
      </c>
      <c r="G1255" s="70">
        <v>300</v>
      </c>
      <c r="H1255" s="70">
        <v>500</v>
      </c>
      <c r="I1255" s="70">
        <v>300</v>
      </c>
      <c r="J1255" s="70">
        <v>300</v>
      </c>
      <c r="K1255" s="70">
        <v>300</v>
      </c>
      <c r="L1255" s="70">
        <v>0</v>
      </c>
      <c r="M1255" t="str">
        <f t="shared" si="19"/>
        <v>פרמדיק מוטס</v>
      </c>
      <c r="N1255" s="70" t="s">
        <v>100</v>
      </c>
      <c r="R1255" s="70" t="s">
        <v>1609</v>
      </c>
    </row>
    <row r="1256" spans="1:18" x14ac:dyDescent="0.25">
      <c r="A1256" s="70">
        <v>2667</v>
      </c>
      <c r="B1256" s="70" t="s">
        <v>665</v>
      </c>
      <c r="C1256" s="70">
        <v>1</v>
      </c>
      <c r="D1256" s="70">
        <v>1251</v>
      </c>
      <c r="E1256" s="70">
        <v>0</v>
      </c>
      <c r="F1256" s="70">
        <v>0</v>
      </c>
      <c r="G1256" s="70">
        <v>0</v>
      </c>
      <c r="H1256" s="70">
        <v>0</v>
      </c>
      <c r="I1256" s="70">
        <v>0</v>
      </c>
      <c r="J1256" s="70">
        <v>300</v>
      </c>
      <c r="K1256" s="70">
        <v>0</v>
      </c>
      <c r="L1256" s="70">
        <v>0</v>
      </c>
      <c r="M1256" t="str">
        <f t="shared" si="19"/>
        <v>פרסום ושיווק באינטרנט</v>
      </c>
      <c r="N1256" s="70" t="s">
        <v>100</v>
      </c>
      <c r="R1256" s="70" t="s">
        <v>725</v>
      </c>
    </row>
    <row r="1257" spans="1:18" x14ac:dyDescent="0.25">
      <c r="A1257" s="70" t="s">
        <v>694</v>
      </c>
      <c r="B1257" s="70" t="s">
        <v>695</v>
      </c>
      <c r="C1257" s="70">
        <v>3</v>
      </c>
      <c r="D1257" s="70">
        <v>1252</v>
      </c>
      <c r="E1257" s="70">
        <v>0</v>
      </c>
      <c r="F1257" s="70">
        <v>0</v>
      </c>
      <c r="G1257" s="70">
        <v>0</v>
      </c>
      <c r="H1257" s="70">
        <v>0</v>
      </c>
      <c r="I1257" s="70">
        <v>0</v>
      </c>
      <c r="J1257" s="70">
        <v>300</v>
      </c>
      <c r="K1257" s="70">
        <v>0</v>
      </c>
      <c r="L1257" s="70">
        <v>0</v>
      </c>
      <c r="M1257" t="str">
        <f t="shared" si="19"/>
        <v>פרסומאי/פרסומאית</v>
      </c>
      <c r="N1257" s="70" t="s">
        <v>100</v>
      </c>
      <c r="R1257" s="70" t="s">
        <v>1885</v>
      </c>
    </row>
    <row r="1258" spans="1:18" x14ac:dyDescent="0.25">
      <c r="A1258" s="70">
        <v>2516</v>
      </c>
      <c r="B1258" s="70" t="s">
        <v>520</v>
      </c>
      <c r="C1258" s="70">
        <v>8</v>
      </c>
      <c r="D1258" s="70">
        <v>1253</v>
      </c>
      <c r="E1258" s="70">
        <v>0</v>
      </c>
      <c r="F1258" s="70">
        <v>0</v>
      </c>
      <c r="G1258" s="70">
        <v>0</v>
      </c>
      <c r="H1258" s="70">
        <v>0</v>
      </c>
      <c r="I1258" s="70">
        <v>0</v>
      </c>
      <c r="J1258" s="70">
        <v>300</v>
      </c>
      <c r="K1258" s="70">
        <v>0</v>
      </c>
      <c r="L1258" s="70">
        <v>0</v>
      </c>
      <c r="M1258" t="str">
        <f t="shared" si="19"/>
        <v>צבא קבע (משרד)</v>
      </c>
      <c r="N1258" s="70" t="s">
        <v>100</v>
      </c>
      <c r="R1258" s="70" t="s">
        <v>1726</v>
      </c>
    </row>
    <row r="1259" spans="1:18" x14ac:dyDescent="0.25">
      <c r="A1259" s="70">
        <v>2518</v>
      </c>
      <c r="B1259" s="70" t="s">
        <v>522</v>
      </c>
      <c r="C1259" s="70">
        <v>8</v>
      </c>
      <c r="D1259" s="70">
        <v>1254</v>
      </c>
      <c r="E1259" s="70">
        <v>0</v>
      </c>
      <c r="F1259" s="70">
        <v>0</v>
      </c>
      <c r="G1259" s="70">
        <v>1</v>
      </c>
      <c r="H1259" s="70">
        <v>0</v>
      </c>
      <c r="I1259" s="70">
        <v>0</v>
      </c>
      <c r="J1259" s="70">
        <v>300</v>
      </c>
      <c r="K1259" s="70">
        <v>0</v>
      </c>
      <c r="L1259" s="70">
        <v>0</v>
      </c>
      <c r="M1259" t="str">
        <f t="shared" si="19"/>
        <v>צבא קבע בשטח</v>
      </c>
      <c r="N1259" s="70" t="s">
        <v>100</v>
      </c>
      <c r="R1259" s="70" t="s">
        <v>1643</v>
      </c>
    </row>
    <row r="1260" spans="1:18" x14ac:dyDescent="0.25">
      <c r="A1260" s="70">
        <v>2775</v>
      </c>
      <c r="B1260" s="70" t="s">
        <v>2378</v>
      </c>
      <c r="C1260" s="70">
        <v>7</v>
      </c>
      <c r="D1260" s="70">
        <v>1255</v>
      </c>
      <c r="E1260" s="70">
        <v>300</v>
      </c>
      <c r="F1260" s="70">
        <v>300</v>
      </c>
      <c r="G1260" s="70">
        <v>1</v>
      </c>
      <c r="H1260" s="70">
        <v>300</v>
      </c>
      <c r="I1260" s="70">
        <v>300</v>
      </c>
      <c r="J1260" s="70">
        <v>300</v>
      </c>
      <c r="K1260" s="70">
        <v>300</v>
      </c>
      <c r="L1260" s="70" t="s">
        <v>2277</v>
      </c>
      <c r="M1260" t="str">
        <f t="shared" si="19"/>
        <v>צבע חוץ עם פיגומים מ 15 - 40 מטר</v>
      </c>
      <c r="N1260" s="70" t="s">
        <v>100</v>
      </c>
      <c r="R1260" s="70" t="s">
        <v>1439</v>
      </c>
    </row>
    <row r="1261" spans="1:18" x14ac:dyDescent="0.25">
      <c r="A1261" s="70">
        <v>2776</v>
      </c>
      <c r="B1261" s="70" t="s">
        <v>2379</v>
      </c>
      <c r="C1261" s="70">
        <v>7</v>
      </c>
      <c r="D1261" s="70">
        <v>1256</v>
      </c>
      <c r="E1261" s="70">
        <v>300</v>
      </c>
      <c r="F1261" s="70">
        <v>300</v>
      </c>
      <c r="G1261" s="70">
        <v>2</v>
      </c>
      <c r="H1261" s="70">
        <v>300</v>
      </c>
      <c r="I1261" s="70">
        <v>300</v>
      </c>
      <c r="J1261" s="70">
        <v>300</v>
      </c>
      <c r="K1261" s="70">
        <v>300</v>
      </c>
      <c r="L1261" s="70" t="s">
        <v>2277</v>
      </c>
      <c r="M1261" t="str">
        <f t="shared" si="19"/>
        <v>צבע חוץ עם פיגומים מ 40 - 60 מטר</v>
      </c>
      <c r="N1261" s="70" t="s">
        <v>100</v>
      </c>
      <c r="R1261" s="70" t="s">
        <v>1803</v>
      </c>
    </row>
    <row r="1262" spans="1:18" x14ac:dyDescent="0.25">
      <c r="A1262" s="70">
        <v>2777</v>
      </c>
      <c r="B1262" s="70" t="s">
        <v>2380</v>
      </c>
      <c r="C1262" s="70">
        <v>7</v>
      </c>
      <c r="D1262" s="70">
        <v>1257</v>
      </c>
      <c r="E1262" s="70">
        <v>300</v>
      </c>
      <c r="F1262" s="70">
        <v>300</v>
      </c>
      <c r="G1262" s="70">
        <v>300</v>
      </c>
      <c r="H1262" s="70">
        <v>300</v>
      </c>
      <c r="I1262" s="70">
        <v>300</v>
      </c>
      <c r="J1262" s="70">
        <v>300</v>
      </c>
      <c r="K1262" s="70">
        <v>300</v>
      </c>
      <c r="L1262" s="70" t="s">
        <v>2277</v>
      </c>
      <c r="M1262" t="str">
        <f t="shared" si="19"/>
        <v>צבע חוץ עם פיגומים מעל 60 מטר</v>
      </c>
      <c r="N1262" s="70" t="s">
        <v>100</v>
      </c>
      <c r="R1262" s="70" t="s">
        <v>789</v>
      </c>
    </row>
    <row r="1263" spans="1:18" x14ac:dyDescent="0.25">
      <c r="A1263" s="70">
        <v>2565</v>
      </c>
      <c r="B1263" s="70" t="s">
        <v>566</v>
      </c>
      <c r="C1263" s="70">
        <v>3</v>
      </c>
      <c r="D1263" s="70">
        <v>1258</v>
      </c>
      <c r="E1263" s="70">
        <v>150</v>
      </c>
      <c r="F1263" s="70">
        <v>150</v>
      </c>
      <c r="G1263" s="70">
        <v>0</v>
      </c>
      <c r="H1263" s="70">
        <v>150</v>
      </c>
      <c r="I1263" s="70">
        <v>0</v>
      </c>
      <c r="J1263" s="70">
        <v>300</v>
      </c>
      <c r="K1263" s="70">
        <v>100</v>
      </c>
      <c r="L1263" s="70">
        <v>0</v>
      </c>
      <c r="M1263" t="str">
        <f t="shared" si="19"/>
        <v>צבע חוץ עם פיגומים עד 15 מ"ר</v>
      </c>
      <c r="N1263" s="70" t="s">
        <v>100</v>
      </c>
      <c r="R1263" s="70" t="s">
        <v>556</v>
      </c>
    </row>
    <row r="1264" spans="1:18" x14ac:dyDescent="0.25">
      <c r="A1264" s="70">
        <v>1582</v>
      </c>
      <c r="B1264" s="70" t="s">
        <v>319</v>
      </c>
      <c r="C1264" s="70">
        <v>3</v>
      </c>
      <c r="D1264" s="70">
        <v>1259</v>
      </c>
      <c r="E1264" s="70">
        <v>100</v>
      </c>
      <c r="F1264" s="70">
        <v>100</v>
      </c>
      <c r="G1264" s="70">
        <v>0</v>
      </c>
      <c r="H1264" s="70">
        <v>100</v>
      </c>
      <c r="I1264" s="70">
        <v>0</v>
      </c>
      <c r="J1264" s="70">
        <v>300</v>
      </c>
      <c r="K1264" s="70">
        <v>100</v>
      </c>
      <c r="L1264" s="70">
        <v>0</v>
      </c>
      <c r="M1264" t="str">
        <f t="shared" si="19"/>
        <v>צבע כבישים</v>
      </c>
      <c r="N1264" s="70" t="s">
        <v>100</v>
      </c>
      <c r="R1264" s="70" t="s">
        <v>430</v>
      </c>
    </row>
    <row r="1265" spans="1:18" x14ac:dyDescent="0.25">
      <c r="A1265" s="70" t="s">
        <v>2226</v>
      </c>
      <c r="B1265" s="70" t="s">
        <v>2227</v>
      </c>
      <c r="C1265" s="70">
        <v>3</v>
      </c>
      <c r="D1265" s="70">
        <v>1260</v>
      </c>
      <c r="E1265" s="70">
        <v>100</v>
      </c>
      <c r="F1265" s="70">
        <v>100</v>
      </c>
      <c r="G1265" s="70">
        <v>0</v>
      </c>
      <c r="H1265" s="70">
        <v>100</v>
      </c>
      <c r="I1265" s="70">
        <v>0</v>
      </c>
      <c r="J1265" s="70">
        <v>300</v>
      </c>
      <c r="K1265" s="70">
        <v>100</v>
      </c>
      <c r="L1265" s="70">
        <v>0</v>
      </c>
      <c r="M1265" t="str">
        <f t="shared" si="19"/>
        <v>צבע מתכות</v>
      </c>
      <c r="N1265" s="70" t="s">
        <v>100</v>
      </c>
      <c r="R1265" s="70" t="s">
        <v>1789</v>
      </c>
    </row>
    <row r="1266" spans="1:18" x14ac:dyDescent="0.25">
      <c r="A1266" s="70" t="s">
        <v>1029</v>
      </c>
      <c r="B1266" s="70" t="s">
        <v>1030</v>
      </c>
      <c r="C1266" s="70">
        <v>3</v>
      </c>
      <c r="D1266" s="70">
        <v>1261</v>
      </c>
      <c r="E1266" s="70">
        <v>100</v>
      </c>
      <c r="F1266" s="70">
        <v>100</v>
      </c>
      <c r="G1266" s="70">
        <v>0</v>
      </c>
      <c r="H1266" s="70">
        <v>100</v>
      </c>
      <c r="I1266" s="70">
        <v>0</v>
      </c>
      <c r="J1266" s="70">
        <v>300</v>
      </c>
      <c r="K1266" s="70">
        <v>100</v>
      </c>
      <c r="L1266" s="70">
        <v>0</v>
      </c>
      <c r="M1266" t="str">
        <f t="shared" si="19"/>
        <v>צבע פנים</v>
      </c>
      <c r="N1266" s="70" t="s">
        <v>100</v>
      </c>
      <c r="R1266" s="70" t="s">
        <v>1995</v>
      </c>
    </row>
    <row r="1267" spans="1:18" x14ac:dyDescent="0.25">
      <c r="A1267" s="70" t="s">
        <v>808</v>
      </c>
      <c r="B1267" s="70" t="s">
        <v>809</v>
      </c>
      <c r="C1267" s="70">
        <v>3</v>
      </c>
      <c r="D1267" s="70">
        <v>1262</v>
      </c>
      <c r="E1267" s="70">
        <v>100</v>
      </c>
      <c r="F1267" s="70">
        <v>100</v>
      </c>
      <c r="G1267" s="70">
        <v>0</v>
      </c>
      <c r="H1267" s="70">
        <v>100</v>
      </c>
      <c r="I1267" s="70">
        <v>0</v>
      </c>
      <c r="J1267" s="70">
        <v>300</v>
      </c>
      <c r="K1267" s="70">
        <v>100</v>
      </c>
      <c r="L1267" s="70">
        <v>0</v>
      </c>
      <c r="M1267" t="str">
        <f t="shared" si="19"/>
        <v>צבע רכב</v>
      </c>
      <c r="N1267" s="70" t="s">
        <v>100</v>
      </c>
      <c r="R1267" s="70" t="s">
        <v>1399</v>
      </c>
    </row>
    <row r="1268" spans="1:18" x14ac:dyDescent="0.25">
      <c r="A1268" s="70" t="s">
        <v>1677</v>
      </c>
      <c r="B1268" s="70" t="s">
        <v>1678</v>
      </c>
      <c r="C1268" s="70">
        <v>3</v>
      </c>
      <c r="D1268" s="70">
        <v>1263</v>
      </c>
      <c r="E1268" s="70">
        <v>100</v>
      </c>
      <c r="F1268" s="70">
        <v>100</v>
      </c>
      <c r="G1268" s="70">
        <v>0</v>
      </c>
      <c r="H1268" s="70">
        <v>100</v>
      </c>
      <c r="I1268" s="70">
        <v>0</v>
      </c>
      <c r="J1268" s="70">
        <v>300</v>
      </c>
      <c r="K1268" s="70">
        <v>100</v>
      </c>
      <c r="L1268" s="70">
        <v>0</v>
      </c>
      <c r="M1268" t="str">
        <f t="shared" si="19"/>
        <v>צבע/ית מעליות</v>
      </c>
      <c r="N1268" s="70" t="s">
        <v>100</v>
      </c>
      <c r="R1268" s="70" t="s">
        <v>132</v>
      </c>
    </row>
    <row r="1269" spans="1:18" x14ac:dyDescent="0.25">
      <c r="A1269" s="70" t="s">
        <v>1348</v>
      </c>
      <c r="B1269" s="70" t="s">
        <v>1349</v>
      </c>
      <c r="C1269" s="70">
        <v>3</v>
      </c>
      <c r="D1269" s="70">
        <v>1264</v>
      </c>
      <c r="E1269" s="70">
        <v>50</v>
      </c>
      <c r="F1269" s="70">
        <v>50</v>
      </c>
      <c r="G1269" s="70">
        <v>0</v>
      </c>
      <c r="H1269" s="70">
        <v>100</v>
      </c>
      <c r="I1269" s="70">
        <v>0</v>
      </c>
      <c r="J1269" s="70">
        <v>300</v>
      </c>
      <c r="K1269" s="70">
        <v>50</v>
      </c>
      <c r="L1269" s="70">
        <v>0</v>
      </c>
      <c r="M1269" t="str">
        <f t="shared" si="19"/>
        <v>צבע/צבעית חלקים תעופתיים</v>
      </c>
      <c r="N1269" s="70" t="s">
        <v>100</v>
      </c>
      <c r="R1269" s="70" t="s">
        <v>115</v>
      </c>
    </row>
    <row r="1270" spans="1:18" x14ac:dyDescent="0.25">
      <c r="A1270" s="70" t="s">
        <v>1266</v>
      </c>
      <c r="B1270" s="70" t="s">
        <v>1267</v>
      </c>
      <c r="C1270" s="70">
        <v>3</v>
      </c>
      <c r="D1270" s="70">
        <v>1265</v>
      </c>
      <c r="E1270" s="70">
        <v>50</v>
      </c>
      <c r="F1270" s="70">
        <v>50</v>
      </c>
      <c r="G1270" s="70">
        <v>0</v>
      </c>
      <c r="H1270" s="70">
        <v>100</v>
      </c>
      <c r="I1270" s="70">
        <v>0</v>
      </c>
      <c r="J1270" s="70">
        <v>300</v>
      </c>
      <c r="K1270" s="70">
        <v>50</v>
      </c>
      <c r="L1270" s="70">
        <v>0</v>
      </c>
      <c r="M1270" t="str">
        <f t="shared" si="19"/>
        <v>צבעי עצים בנגריה</v>
      </c>
      <c r="N1270" s="70" t="s">
        <v>100</v>
      </c>
      <c r="R1270" s="70" t="s">
        <v>1989</v>
      </c>
    </row>
    <row r="1271" spans="1:18" x14ac:dyDescent="0.25">
      <c r="A1271" s="70" t="s">
        <v>1968</v>
      </c>
      <c r="B1271" s="70" t="s">
        <v>1969</v>
      </c>
      <c r="C1271" s="70">
        <v>3</v>
      </c>
      <c r="D1271" s="70">
        <v>1266</v>
      </c>
      <c r="E1271" s="70">
        <v>100</v>
      </c>
      <c r="F1271" s="70">
        <v>100</v>
      </c>
      <c r="G1271" s="70">
        <v>0</v>
      </c>
      <c r="H1271" s="70">
        <v>100</v>
      </c>
      <c r="I1271" s="70">
        <v>0</v>
      </c>
      <c r="J1271" s="70">
        <v>300</v>
      </c>
      <c r="K1271" s="70">
        <v>100</v>
      </c>
      <c r="L1271" s="70">
        <v>0</v>
      </c>
      <c r="M1271" t="str">
        <f t="shared" si="19"/>
        <v>צבעי/צבעית ודקורטור/דקורטורית מעליות</v>
      </c>
      <c r="N1271" s="70" t="s">
        <v>100</v>
      </c>
      <c r="R1271" s="70" t="s">
        <v>1641</v>
      </c>
    </row>
    <row r="1272" spans="1:18" x14ac:dyDescent="0.25">
      <c r="A1272" s="70">
        <v>1057</v>
      </c>
      <c r="B1272" s="70" t="s">
        <v>160</v>
      </c>
      <c r="C1272" s="70">
        <v>3</v>
      </c>
      <c r="D1272" s="70">
        <v>1267</v>
      </c>
      <c r="E1272" s="70">
        <v>100</v>
      </c>
      <c r="F1272" s="70">
        <v>100</v>
      </c>
      <c r="G1272" s="70">
        <v>0</v>
      </c>
      <c r="H1272" s="70">
        <v>100</v>
      </c>
      <c r="I1272" s="70">
        <v>0</v>
      </c>
      <c r="J1272" s="70">
        <v>300</v>
      </c>
      <c r="K1272" s="70">
        <v>100</v>
      </c>
      <c r="L1272" s="70">
        <v>0</v>
      </c>
      <c r="M1272" t="str">
        <f t="shared" si="19"/>
        <v>צבעי/צבעית זכוכית</v>
      </c>
      <c r="N1272" s="70" t="s">
        <v>100</v>
      </c>
      <c r="R1272" s="70" t="s">
        <v>375</v>
      </c>
    </row>
    <row r="1273" spans="1:18" x14ac:dyDescent="0.25">
      <c r="A1273" s="70" t="s">
        <v>1031</v>
      </c>
      <c r="B1273" s="70" t="s">
        <v>1032</v>
      </c>
      <c r="C1273" s="70">
        <v>7</v>
      </c>
      <c r="D1273" s="70">
        <v>1268</v>
      </c>
      <c r="E1273" s="70">
        <v>300</v>
      </c>
      <c r="F1273" s="70">
        <v>300</v>
      </c>
      <c r="G1273" s="70">
        <v>300</v>
      </c>
      <c r="H1273" s="70">
        <v>300</v>
      </c>
      <c r="I1273" s="70">
        <v>300</v>
      </c>
      <c r="J1273" s="70">
        <v>300</v>
      </c>
      <c r="K1273" s="70">
        <v>300</v>
      </c>
      <c r="L1273" s="70">
        <v>0</v>
      </c>
      <c r="M1273" t="str">
        <f t="shared" si="19"/>
        <v>צוללן חובב מעל 30 מטר עומק</v>
      </c>
      <c r="N1273" s="70" t="s">
        <v>100</v>
      </c>
      <c r="R1273" s="70" t="s">
        <v>821</v>
      </c>
    </row>
    <row r="1274" spans="1:18" x14ac:dyDescent="0.25">
      <c r="A1274" s="70" t="s">
        <v>1033</v>
      </c>
      <c r="B1274" s="70" t="s">
        <v>1034</v>
      </c>
      <c r="C1274" s="70">
        <v>7</v>
      </c>
      <c r="D1274" s="70">
        <v>1269</v>
      </c>
      <c r="E1274" s="70">
        <v>300</v>
      </c>
      <c r="F1274" s="70">
        <v>300</v>
      </c>
      <c r="G1274" s="70">
        <v>0</v>
      </c>
      <c r="H1274" s="70">
        <v>100</v>
      </c>
      <c r="I1274" s="70">
        <v>0</v>
      </c>
      <c r="J1274" s="70">
        <v>300</v>
      </c>
      <c r="K1274" s="70">
        <v>300</v>
      </c>
      <c r="L1274" s="70">
        <v>0</v>
      </c>
      <c r="M1274" t="str">
        <f t="shared" si="19"/>
        <v>צוללן חובב עד 30 מטר עומק</v>
      </c>
      <c r="N1274" s="70" t="s">
        <v>100</v>
      </c>
      <c r="R1274" s="70" t="s">
        <v>2007</v>
      </c>
    </row>
    <row r="1275" spans="1:18" x14ac:dyDescent="0.25">
      <c r="A1275" s="70" t="s">
        <v>1035</v>
      </c>
      <c r="B1275" s="70" t="s">
        <v>1036</v>
      </c>
      <c r="C1275" s="70">
        <v>7</v>
      </c>
      <c r="D1275" s="70">
        <v>1270</v>
      </c>
      <c r="E1275" s="70">
        <v>300</v>
      </c>
      <c r="F1275" s="70">
        <v>300</v>
      </c>
      <c r="G1275" s="70">
        <v>300</v>
      </c>
      <c r="H1275" s="70">
        <v>300</v>
      </c>
      <c r="I1275" s="70">
        <v>300</v>
      </c>
      <c r="J1275" s="70">
        <v>300</v>
      </c>
      <c r="K1275" s="70">
        <v>300</v>
      </c>
      <c r="L1275" s="70">
        <v>0</v>
      </c>
      <c r="M1275" t="str">
        <f t="shared" si="19"/>
        <v>צוללן מקצועי</v>
      </c>
      <c r="N1275" s="70" t="s">
        <v>100</v>
      </c>
      <c r="R1275" s="70" t="s">
        <v>1813</v>
      </c>
    </row>
    <row r="1276" spans="1:18" x14ac:dyDescent="0.25">
      <c r="A1276" s="70" t="s">
        <v>1166</v>
      </c>
      <c r="B1276" s="70" t="s">
        <v>1167</v>
      </c>
      <c r="C1276" s="70">
        <v>3</v>
      </c>
      <c r="D1276" s="70">
        <v>1271</v>
      </c>
      <c r="E1276" s="70">
        <v>100</v>
      </c>
      <c r="F1276" s="70">
        <v>100</v>
      </c>
      <c r="G1276" s="70">
        <v>0</v>
      </c>
      <c r="H1276" s="70">
        <v>0</v>
      </c>
      <c r="I1276" s="70">
        <v>0</v>
      </c>
      <c r="J1276" s="70">
        <v>300</v>
      </c>
      <c r="K1276" s="70">
        <v>0</v>
      </c>
      <c r="L1276" s="70">
        <v>0</v>
      </c>
      <c r="M1276" t="str">
        <f t="shared" si="19"/>
        <v>צורף</v>
      </c>
      <c r="N1276" s="70" t="s">
        <v>100</v>
      </c>
      <c r="R1276" s="70" t="s">
        <v>2083</v>
      </c>
    </row>
    <row r="1277" spans="1:18" x14ac:dyDescent="0.25">
      <c r="A1277" s="70" t="s">
        <v>812</v>
      </c>
      <c r="B1277" s="70" t="s">
        <v>813</v>
      </c>
      <c r="C1277" s="70">
        <v>7</v>
      </c>
      <c r="D1277" s="70">
        <v>1272</v>
      </c>
      <c r="E1277" s="70">
        <v>300</v>
      </c>
      <c r="F1277" s="70">
        <v>300</v>
      </c>
      <c r="G1277" s="70">
        <v>0</v>
      </c>
      <c r="H1277" s="70">
        <v>100</v>
      </c>
      <c r="I1277" s="70">
        <v>0</v>
      </c>
      <c r="J1277" s="70">
        <v>300</v>
      </c>
      <c r="K1277" s="70">
        <v>300</v>
      </c>
      <c r="L1277" s="70">
        <v>0</v>
      </c>
      <c r="M1277" t="str">
        <f t="shared" si="19"/>
        <v>צייד (חובב)</v>
      </c>
      <c r="N1277" s="70" t="s">
        <v>100</v>
      </c>
      <c r="R1277" s="70" t="s">
        <v>151</v>
      </c>
    </row>
    <row r="1278" spans="1:18" x14ac:dyDescent="0.25">
      <c r="A1278" s="70">
        <v>1610</v>
      </c>
      <c r="B1278" s="70" t="s">
        <v>330</v>
      </c>
      <c r="C1278" s="70">
        <v>3</v>
      </c>
      <c r="D1278" s="70">
        <v>1273</v>
      </c>
      <c r="E1278" s="70">
        <v>0</v>
      </c>
      <c r="F1278" s="70">
        <v>0</v>
      </c>
      <c r="G1278" s="70">
        <v>0</v>
      </c>
      <c r="H1278" s="70">
        <v>0</v>
      </c>
      <c r="I1278" s="70">
        <v>0</v>
      </c>
      <c r="J1278" s="70">
        <v>300</v>
      </c>
      <c r="K1278" s="70">
        <v>0</v>
      </c>
      <c r="L1278" s="70">
        <v>0</v>
      </c>
      <c r="M1278" t="str">
        <f t="shared" si="19"/>
        <v>צייר שלטים - עבודה משרדית</v>
      </c>
      <c r="N1278" s="70" t="s">
        <v>100</v>
      </c>
      <c r="R1278" s="70" t="s">
        <v>986</v>
      </c>
    </row>
    <row r="1279" spans="1:18" x14ac:dyDescent="0.25">
      <c r="A1279" s="70" t="s">
        <v>868</v>
      </c>
      <c r="B1279" s="70" t="s">
        <v>869</v>
      </c>
      <c r="C1279" s="70">
        <v>7</v>
      </c>
      <c r="D1279" s="70">
        <v>1274</v>
      </c>
      <c r="E1279" s="70">
        <v>300</v>
      </c>
      <c r="F1279" s="70">
        <v>300</v>
      </c>
      <c r="G1279" s="70">
        <v>0</v>
      </c>
      <c r="H1279" s="70">
        <v>0</v>
      </c>
      <c r="I1279" s="70">
        <v>0</v>
      </c>
      <c r="J1279" s="70">
        <v>300</v>
      </c>
      <c r="K1279" s="70">
        <v>300</v>
      </c>
      <c r="L1279" s="70">
        <v>0</v>
      </c>
      <c r="M1279" t="str">
        <f t="shared" si="19"/>
        <v>צייר/ציירת</v>
      </c>
      <c r="N1279" s="70" t="s">
        <v>100</v>
      </c>
      <c r="R1279" s="70" t="s">
        <v>218</v>
      </c>
    </row>
    <row r="1280" spans="1:18" x14ac:dyDescent="0.25">
      <c r="A1280" s="70" t="s">
        <v>1886</v>
      </c>
      <c r="B1280" s="70" t="s">
        <v>1887</v>
      </c>
      <c r="C1280" s="70">
        <v>7</v>
      </c>
      <c r="D1280" s="70">
        <v>1275</v>
      </c>
      <c r="E1280" s="70">
        <v>300</v>
      </c>
      <c r="F1280" s="70">
        <v>300</v>
      </c>
      <c r="G1280" s="70">
        <v>0</v>
      </c>
      <c r="H1280" s="70">
        <v>0</v>
      </c>
      <c r="I1280" s="70">
        <v>0</v>
      </c>
      <c r="J1280" s="70">
        <v>300</v>
      </c>
      <c r="K1280" s="70">
        <v>300</v>
      </c>
      <c r="L1280" s="70">
        <v>0</v>
      </c>
      <c r="M1280" t="str">
        <f t="shared" si="19"/>
        <v>צייר/ציירת על זכוכית</v>
      </c>
      <c r="N1280" s="70" t="s">
        <v>100</v>
      </c>
      <c r="R1280" s="70" t="s">
        <v>572</v>
      </c>
    </row>
    <row r="1281" spans="1:18" x14ac:dyDescent="0.25">
      <c r="A1281" s="70" t="s">
        <v>1168</v>
      </c>
      <c r="B1281" s="70" t="s">
        <v>1169</v>
      </c>
      <c r="C1281" s="70">
        <v>3</v>
      </c>
      <c r="D1281" s="70">
        <v>1276</v>
      </c>
      <c r="E1281" s="70">
        <v>100</v>
      </c>
      <c r="F1281" s="70">
        <v>100</v>
      </c>
      <c r="G1281" s="70">
        <v>0</v>
      </c>
      <c r="H1281" s="70">
        <v>100</v>
      </c>
      <c r="I1281" s="70">
        <v>0</v>
      </c>
      <c r="J1281" s="70">
        <v>300</v>
      </c>
      <c r="K1281" s="70">
        <v>100</v>
      </c>
      <c r="L1281" s="70">
        <v>0</v>
      </c>
      <c r="M1281" t="str">
        <f t="shared" si="19"/>
        <v>ציפוי מתכות</v>
      </c>
      <c r="N1281" s="70" t="s">
        <v>100</v>
      </c>
      <c r="R1281" s="70" t="s">
        <v>561</v>
      </c>
    </row>
    <row r="1282" spans="1:18" x14ac:dyDescent="0.25">
      <c r="A1282" s="70">
        <v>1064</v>
      </c>
      <c r="B1282" s="70" t="s">
        <v>167</v>
      </c>
      <c r="C1282" s="70">
        <v>3</v>
      </c>
      <c r="D1282" s="70">
        <v>1277</v>
      </c>
      <c r="E1282" s="70">
        <v>0</v>
      </c>
      <c r="F1282" s="70">
        <v>0</v>
      </c>
      <c r="G1282" s="70">
        <v>0</v>
      </c>
      <c r="H1282" s="70">
        <v>0</v>
      </c>
      <c r="I1282" s="70">
        <v>0</v>
      </c>
      <c r="J1282" s="70">
        <v>300</v>
      </c>
      <c r="K1282" s="70">
        <v>0</v>
      </c>
      <c r="L1282" s="70">
        <v>0</v>
      </c>
      <c r="M1282" t="str">
        <f t="shared" si="19"/>
        <v>צלם -גריפ</v>
      </c>
      <c r="N1282" s="70" t="s">
        <v>100</v>
      </c>
      <c r="R1282" s="70" t="s">
        <v>1901</v>
      </c>
    </row>
    <row r="1283" spans="1:18" x14ac:dyDescent="0.25">
      <c r="A1283" s="70">
        <v>2431</v>
      </c>
      <c r="B1283" s="70" t="s">
        <v>439</v>
      </c>
      <c r="C1283" s="70">
        <v>7</v>
      </c>
      <c r="D1283" s="70">
        <v>1278</v>
      </c>
      <c r="E1283" s="70">
        <v>300</v>
      </c>
      <c r="F1283" s="70">
        <v>300</v>
      </c>
      <c r="G1283" s="70">
        <v>0</v>
      </c>
      <c r="H1283" s="70">
        <v>0</v>
      </c>
      <c r="I1283" s="70">
        <v>0</v>
      </c>
      <c r="J1283" s="70">
        <v>300</v>
      </c>
      <c r="K1283" s="70">
        <v>300</v>
      </c>
      <c r="L1283" s="70">
        <v>0</v>
      </c>
      <c r="M1283" t="str">
        <f t="shared" si="19"/>
        <v>צלם אויר אזרחי</v>
      </c>
      <c r="N1283" s="70" t="s">
        <v>100</v>
      </c>
      <c r="R1283" s="70" t="s">
        <v>127</v>
      </c>
    </row>
    <row r="1284" spans="1:18" x14ac:dyDescent="0.25">
      <c r="A1284" s="70">
        <v>1087</v>
      </c>
      <c r="B1284" s="70" t="s">
        <v>184</v>
      </c>
      <c r="C1284" s="70">
        <v>3</v>
      </c>
      <c r="D1284" s="70">
        <v>1279</v>
      </c>
      <c r="E1284" s="70">
        <v>0</v>
      </c>
      <c r="F1284" s="70">
        <v>0</v>
      </c>
      <c r="G1284" s="70">
        <v>0</v>
      </c>
      <c r="H1284" s="70">
        <v>0</v>
      </c>
      <c r="I1284" s="70">
        <v>0</v>
      </c>
      <c r="J1284" s="70">
        <v>300</v>
      </c>
      <c r="K1284" s="70">
        <v>0</v>
      </c>
      <c r="L1284" s="70">
        <v>0</v>
      </c>
      <c r="M1284" t="str">
        <f t="shared" si="19"/>
        <v>צלם אופסט</v>
      </c>
      <c r="N1284" s="70" t="s">
        <v>100</v>
      </c>
      <c r="R1284" s="70" t="s">
        <v>129</v>
      </c>
    </row>
    <row r="1285" spans="1:18" x14ac:dyDescent="0.25">
      <c r="A1285" s="70">
        <v>2753</v>
      </c>
      <c r="B1285" s="70" t="s">
        <v>2357</v>
      </c>
      <c r="C1285" s="70">
        <v>3</v>
      </c>
      <c r="D1285" s="70">
        <v>1280</v>
      </c>
      <c r="E1285" s="70">
        <v>0</v>
      </c>
      <c r="F1285" s="70">
        <v>0</v>
      </c>
      <c r="G1285" s="70">
        <v>0</v>
      </c>
      <c r="H1285" s="70">
        <v>0</v>
      </c>
      <c r="I1285" s="70">
        <v>0</v>
      </c>
      <c r="J1285" s="70">
        <v>300</v>
      </c>
      <c r="K1285" s="70">
        <v>0</v>
      </c>
      <c r="L1285" s="70">
        <v>0</v>
      </c>
      <c r="M1285" t="str">
        <f t="shared" si="19"/>
        <v>צלם טלויזיה באולפן</v>
      </c>
      <c r="N1285" s="70" t="s">
        <v>100</v>
      </c>
      <c r="R1285" s="70" t="s">
        <v>222</v>
      </c>
    </row>
    <row r="1286" spans="1:18" x14ac:dyDescent="0.25">
      <c r="A1286" s="70" t="s">
        <v>1037</v>
      </c>
      <c r="B1286" s="70" t="s">
        <v>1038</v>
      </c>
      <c r="C1286" s="70">
        <v>3</v>
      </c>
      <c r="D1286" s="70">
        <v>1281</v>
      </c>
      <c r="E1286" s="70">
        <v>0</v>
      </c>
      <c r="F1286" s="70">
        <v>0</v>
      </c>
      <c r="G1286" s="70">
        <v>0</v>
      </c>
      <c r="H1286" s="70">
        <v>0</v>
      </c>
      <c r="I1286" s="70">
        <v>0</v>
      </c>
      <c r="J1286" s="70">
        <v>300</v>
      </c>
      <c r="K1286" s="70">
        <v>0</v>
      </c>
      <c r="L1286" s="70">
        <v>0</v>
      </c>
      <c r="M1286" t="str">
        <f t="shared" si="19"/>
        <v>צלם סטודיו/חתונות</v>
      </c>
      <c r="N1286" s="70" t="s">
        <v>100</v>
      </c>
      <c r="R1286" s="70" t="s">
        <v>282</v>
      </c>
    </row>
    <row r="1287" spans="1:18" x14ac:dyDescent="0.25">
      <c r="A1287" s="70">
        <v>1153</v>
      </c>
      <c r="B1287" s="70" t="s">
        <v>233</v>
      </c>
      <c r="C1287" s="70">
        <v>3</v>
      </c>
      <c r="D1287" s="70">
        <v>1282</v>
      </c>
      <c r="E1287" s="70">
        <v>100</v>
      </c>
      <c r="F1287" s="70">
        <v>100</v>
      </c>
      <c r="G1287" s="70">
        <v>0</v>
      </c>
      <c r="H1287" s="70">
        <v>100</v>
      </c>
      <c r="I1287" s="70">
        <v>0</v>
      </c>
      <c r="J1287" s="70">
        <v>300</v>
      </c>
      <c r="K1287" s="70">
        <v>100</v>
      </c>
      <c r="L1287" s="70">
        <v>0</v>
      </c>
      <c r="M1287" t="str">
        <f t="shared" ref="M1287:M1350" si="20">TRIM(B1287)</f>
        <v>צלם תעשיה ופרסום סוטדיו+שטח</v>
      </c>
      <c r="N1287" s="70" t="s">
        <v>100</v>
      </c>
      <c r="R1287" s="70" t="s">
        <v>415</v>
      </c>
    </row>
    <row r="1288" spans="1:18" x14ac:dyDescent="0.25">
      <c r="A1288" s="70" t="s">
        <v>776</v>
      </c>
      <c r="B1288" s="70" t="s">
        <v>777</v>
      </c>
      <c r="C1288" s="70">
        <v>7</v>
      </c>
      <c r="D1288" s="70">
        <v>1283</v>
      </c>
      <c r="E1288" s="70">
        <v>300</v>
      </c>
      <c r="F1288" s="70">
        <v>300</v>
      </c>
      <c r="G1288" s="70">
        <v>300</v>
      </c>
      <c r="H1288" s="70">
        <v>500</v>
      </c>
      <c r="I1288" s="70">
        <v>300</v>
      </c>
      <c r="J1288" s="70">
        <v>300</v>
      </c>
      <c r="K1288" s="70">
        <v>300</v>
      </c>
      <c r="L1288" s="70">
        <v>0</v>
      </c>
      <c r="M1288" t="str">
        <f t="shared" si="20"/>
        <v>צלם/צלמת עתונות</v>
      </c>
      <c r="N1288" s="70" t="s">
        <v>100</v>
      </c>
      <c r="R1288" s="70" t="s">
        <v>1863</v>
      </c>
    </row>
    <row r="1289" spans="1:18" x14ac:dyDescent="0.25">
      <c r="A1289" s="70" t="s">
        <v>1846</v>
      </c>
      <c r="B1289" s="70" t="s">
        <v>1847</v>
      </c>
      <c r="C1289" s="70">
        <v>3</v>
      </c>
      <c r="D1289" s="70">
        <v>1284</v>
      </c>
      <c r="E1289" s="70">
        <v>0</v>
      </c>
      <c r="F1289" s="70">
        <v>0</v>
      </c>
      <c r="G1289" s="70">
        <v>0</v>
      </c>
      <c r="H1289" s="70">
        <v>0</v>
      </c>
      <c r="I1289" s="70">
        <v>0</v>
      </c>
      <c r="J1289" s="70">
        <v>300</v>
      </c>
      <c r="K1289" s="70">
        <v>0</v>
      </c>
      <c r="L1289" s="70">
        <v>0</v>
      </c>
      <c r="M1289" t="str">
        <f t="shared" si="20"/>
        <v>צלם/צלמת קולנוע</v>
      </c>
      <c r="N1289" s="70" t="s">
        <v>100</v>
      </c>
      <c r="R1289" s="70" t="s">
        <v>1891</v>
      </c>
    </row>
    <row r="1290" spans="1:18" x14ac:dyDescent="0.25">
      <c r="A1290" s="70" t="s">
        <v>810</v>
      </c>
      <c r="B1290" s="70" t="s">
        <v>811</v>
      </c>
      <c r="C1290" s="70">
        <v>7</v>
      </c>
      <c r="D1290" s="70">
        <v>1285</v>
      </c>
      <c r="E1290" s="70">
        <v>300</v>
      </c>
      <c r="F1290" s="70">
        <v>300</v>
      </c>
      <c r="G1290" s="70">
        <v>300</v>
      </c>
      <c r="H1290" s="70">
        <v>300</v>
      </c>
      <c r="I1290" s="70">
        <v>300</v>
      </c>
      <c r="J1290" s="70">
        <v>300</v>
      </c>
      <c r="K1290" s="70">
        <v>300</v>
      </c>
      <c r="L1290" s="70">
        <v>0</v>
      </c>
      <c r="M1290" t="str">
        <f t="shared" si="20"/>
        <v>צנחן (חובב במועדון)</v>
      </c>
      <c r="N1290" s="70" t="s">
        <v>100</v>
      </c>
      <c r="R1290" s="70" t="s">
        <v>1639</v>
      </c>
    </row>
    <row r="1291" spans="1:18" x14ac:dyDescent="0.25">
      <c r="A1291" s="70">
        <v>2636</v>
      </c>
      <c r="B1291" s="70" t="s">
        <v>635</v>
      </c>
      <c r="C1291" s="70">
        <v>1</v>
      </c>
      <c r="D1291" s="70">
        <v>1286</v>
      </c>
      <c r="E1291" s="70">
        <v>50</v>
      </c>
      <c r="F1291" s="70">
        <v>50</v>
      </c>
      <c r="G1291" s="70">
        <v>0</v>
      </c>
      <c r="H1291" s="70">
        <v>0</v>
      </c>
      <c r="I1291" s="70">
        <v>0</v>
      </c>
      <c r="J1291" s="70">
        <v>300</v>
      </c>
      <c r="K1291" s="70">
        <v>50</v>
      </c>
      <c r="L1291" s="70">
        <v>0</v>
      </c>
      <c r="M1291" t="str">
        <f t="shared" si="20"/>
        <v>קב"ט מערכות</v>
      </c>
      <c r="N1291" s="70" t="s">
        <v>100</v>
      </c>
      <c r="R1291" s="70" t="s">
        <v>1052</v>
      </c>
    </row>
    <row r="1292" spans="1:18" x14ac:dyDescent="0.25">
      <c r="A1292" s="70">
        <v>2648</v>
      </c>
      <c r="B1292" s="70" t="s">
        <v>647</v>
      </c>
      <c r="C1292" s="70">
        <v>1</v>
      </c>
      <c r="D1292" s="70">
        <v>1287</v>
      </c>
      <c r="E1292" s="70">
        <v>50</v>
      </c>
      <c r="F1292" s="70">
        <v>50</v>
      </c>
      <c r="G1292" s="70">
        <v>0</v>
      </c>
      <c r="H1292" s="70">
        <v>0</v>
      </c>
      <c r="I1292" s="70">
        <v>0</v>
      </c>
      <c r="J1292" s="70">
        <v>300</v>
      </c>
      <c r="K1292" s="70">
        <v>50</v>
      </c>
      <c r="L1292" s="70">
        <v>0</v>
      </c>
      <c r="M1292" t="str">
        <f t="shared" si="20"/>
        <v>קב"ט מפענח תצלומים ללא נשק</v>
      </c>
      <c r="N1292" s="70" t="s">
        <v>100</v>
      </c>
      <c r="R1292" s="70" t="s">
        <v>1787</v>
      </c>
    </row>
    <row r="1293" spans="1:18" x14ac:dyDescent="0.25">
      <c r="A1293" s="70">
        <v>2823</v>
      </c>
      <c r="B1293" s="70" t="s">
        <v>2425</v>
      </c>
      <c r="C1293" s="70">
        <v>1</v>
      </c>
      <c r="D1293" s="70">
        <v>1288</v>
      </c>
      <c r="E1293" s="70">
        <v>0</v>
      </c>
      <c r="F1293" s="70">
        <v>0</v>
      </c>
      <c r="G1293" s="70">
        <v>0</v>
      </c>
      <c r="H1293" s="70">
        <v>0</v>
      </c>
      <c r="I1293" s="70">
        <v>0</v>
      </c>
      <c r="J1293" s="70">
        <v>300</v>
      </c>
      <c r="K1293" s="70">
        <v>0</v>
      </c>
      <c r="L1293" s="70">
        <v>0</v>
      </c>
      <c r="M1293" t="str">
        <f t="shared" si="20"/>
        <v>קבלן (מנהל בלבד)</v>
      </c>
      <c r="N1293" s="70" t="s">
        <v>100</v>
      </c>
      <c r="R1293" s="70" t="s">
        <v>1177</v>
      </c>
    </row>
    <row r="1294" spans="1:18" x14ac:dyDescent="0.25">
      <c r="A1294" s="70" t="s">
        <v>1170</v>
      </c>
      <c r="B1294" s="70" t="s">
        <v>1171</v>
      </c>
      <c r="C1294" s="70">
        <v>3</v>
      </c>
      <c r="D1294" s="70">
        <v>1289</v>
      </c>
      <c r="E1294" s="70">
        <v>100</v>
      </c>
      <c r="F1294" s="70">
        <v>100</v>
      </c>
      <c r="G1294" s="70">
        <v>0</v>
      </c>
      <c r="H1294" s="70">
        <v>100</v>
      </c>
      <c r="I1294" s="70">
        <v>0</v>
      </c>
      <c r="J1294" s="70">
        <v>300</v>
      </c>
      <c r="K1294" s="70">
        <v>100</v>
      </c>
      <c r="L1294" s="70">
        <v>0</v>
      </c>
      <c r="M1294" t="str">
        <f t="shared" si="20"/>
        <v>קבלן אחזקה גם עובד</v>
      </c>
      <c r="N1294" s="70" t="s">
        <v>100</v>
      </c>
      <c r="R1294" s="70" t="s">
        <v>459</v>
      </c>
    </row>
    <row r="1295" spans="1:18" x14ac:dyDescent="0.25">
      <c r="A1295" s="70" t="s">
        <v>1172</v>
      </c>
      <c r="B1295" s="70" t="s">
        <v>1173</v>
      </c>
      <c r="C1295" s="70">
        <v>3</v>
      </c>
      <c r="D1295" s="70">
        <v>1290</v>
      </c>
      <c r="E1295" s="70">
        <v>100</v>
      </c>
      <c r="F1295" s="70">
        <v>100</v>
      </c>
      <c r="G1295" s="70">
        <v>0</v>
      </c>
      <c r="H1295" s="70">
        <v>100</v>
      </c>
      <c r="I1295" s="70">
        <v>0</v>
      </c>
      <c r="J1295" s="70">
        <v>300</v>
      </c>
      <c r="K1295" s="70">
        <v>100</v>
      </c>
      <c r="L1295" s="70">
        <v>0</v>
      </c>
      <c r="M1295" t="str">
        <f t="shared" si="20"/>
        <v>קבלן בידוד עובד</v>
      </c>
      <c r="N1295" s="70" t="s">
        <v>100</v>
      </c>
      <c r="R1295" s="70" t="s">
        <v>475</v>
      </c>
    </row>
    <row r="1296" spans="1:18" x14ac:dyDescent="0.25">
      <c r="A1296" s="70">
        <v>2778</v>
      </c>
      <c r="B1296" s="70" t="s">
        <v>2381</v>
      </c>
      <c r="C1296" s="70">
        <v>7</v>
      </c>
      <c r="D1296" s="70">
        <v>1291</v>
      </c>
      <c r="E1296" s="70">
        <v>300</v>
      </c>
      <c r="F1296" s="70">
        <v>300</v>
      </c>
      <c r="G1296" s="70">
        <v>1</v>
      </c>
      <c r="H1296" s="70">
        <v>300</v>
      </c>
      <c r="I1296" s="70">
        <v>300</v>
      </c>
      <c r="J1296" s="70">
        <v>300</v>
      </c>
      <c r="K1296" s="70">
        <v>300</v>
      </c>
      <c r="L1296" s="70" t="s">
        <v>2277</v>
      </c>
      <c r="M1296" t="str">
        <f t="shared" si="20"/>
        <v>קבלן בניין עם פיגומים מ 15 - 40 מטר</v>
      </c>
      <c r="N1296" s="70" t="s">
        <v>100</v>
      </c>
      <c r="R1296" s="70" t="s">
        <v>1672</v>
      </c>
    </row>
    <row r="1297" spans="1:18" x14ac:dyDescent="0.25">
      <c r="A1297" s="70">
        <v>2779</v>
      </c>
      <c r="B1297" s="70" t="s">
        <v>2382</v>
      </c>
      <c r="C1297" s="70">
        <v>7</v>
      </c>
      <c r="D1297" s="70">
        <v>1292</v>
      </c>
      <c r="E1297" s="70">
        <v>300</v>
      </c>
      <c r="F1297" s="70">
        <v>300</v>
      </c>
      <c r="G1297" s="70">
        <v>2</v>
      </c>
      <c r="H1297" s="70">
        <v>300</v>
      </c>
      <c r="I1297" s="70">
        <v>300</v>
      </c>
      <c r="J1297" s="70">
        <v>300</v>
      </c>
      <c r="K1297" s="70">
        <v>300</v>
      </c>
      <c r="L1297" s="70" t="s">
        <v>2277</v>
      </c>
      <c r="M1297" t="str">
        <f t="shared" si="20"/>
        <v>קבלן בניין עם פיגומים מ 40 - 60 מטר</v>
      </c>
      <c r="N1297" s="70" t="s">
        <v>100</v>
      </c>
      <c r="R1297" s="70" t="s">
        <v>1054</v>
      </c>
    </row>
    <row r="1298" spans="1:18" x14ac:dyDescent="0.25">
      <c r="A1298" s="70">
        <v>2780</v>
      </c>
      <c r="B1298" s="70" t="s">
        <v>2383</v>
      </c>
      <c r="C1298" s="70">
        <v>7</v>
      </c>
      <c r="D1298" s="70">
        <v>1293</v>
      </c>
      <c r="E1298" s="70">
        <v>300</v>
      </c>
      <c r="F1298" s="70">
        <v>300</v>
      </c>
      <c r="G1298" s="70">
        <v>300</v>
      </c>
      <c r="H1298" s="70">
        <v>300</v>
      </c>
      <c r="I1298" s="70">
        <v>300</v>
      </c>
      <c r="J1298" s="70">
        <v>300</v>
      </c>
      <c r="K1298" s="70">
        <v>300</v>
      </c>
      <c r="L1298" s="70" t="s">
        <v>2277</v>
      </c>
      <c r="M1298" t="str">
        <f t="shared" si="20"/>
        <v>קבלן בניין עם פיגומים מעל 60 מטר</v>
      </c>
      <c r="N1298" s="70" t="s">
        <v>100</v>
      </c>
      <c r="R1298" s="70" t="s">
        <v>829</v>
      </c>
    </row>
    <row r="1299" spans="1:18" x14ac:dyDescent="0.25">
      <c r="A1299" s="70">
        <v>2567</v>
      </c>
      <c r="B1299" s="70" t="s">
        <v>568</v>
      </c>
      <c r="C1299" s="70">
        <v>3</v>
      </c>
      <c r="D1299" s="70">
        <v>1294</v>
      </c>
      <c r="E1299" s="70">
        <v>150</v>
      </c>
      <c r="F1299" s="70">
        <v>150</v>
      </c>
      <c r="G1299" s="70">
        <v>0</v>
      </c>
      <c r="H1299" s="70">
        <v>150</v>
      </c>
      <c r="I1299" s="70">
        <v>0</v>
      </c>
      <c r="J1299" s="70">
        <v>300</v>
      </c>
      <c r="K1299" s="70">
        <v>100</v>
      </c>
      <c r="L1299" s="70">
        <v>0</v>
      </c>
      <c r="M1299" t="str">
        <f t="shared" si="20"/>
        <v>קבלן בניין עם פיגומים עד 15 מ"ר</v>
      </c>
      <c r="N1299" s="70" t="s">
        <v>100</v>
      </c>
      <c r="R1299" s="70" t="s">
        <v>426</v>
      </c>
    </row>
    <row r="1300" spans="1:18" x14ac:dyDescent="0.25">
      <c r="A1300" s="70" t="s">
        <v>2078</v>
      </c>
      <c r="B1300" s="70" t="s">
        <v>2079</v>
      </c>
      <c r="C1300" s="70">
        <v>1</v>
      </c>
      <c r="D1300" s="70">
        <v>1295</v>
      </c>
      <c r="E1300" s="70">
        <v>0</v>
      </c>
      <c r="F1300" s="70">
        <v>0</v>
      </c>
      <c r="G1300" s="70">
        <v>0</v>
      </c>
      <c r="H1300" s="70">
        <v>0</v>
      </c>
      <c r="I1300" s="70">
        <v>0</v>
      </c>
      <c r="J1300" s="70">
        <v>300</v>
      </c>
      <c r="K1300" s="70">
        <v>0</v>
      </c>
      <c r="L1300" s="70">
        <v>0</v>
      </c>
      <c r="M1300" t="str">
        <f t="shared" si="20"/>
        <v>קבלן בנין (עובד משרד)</v>
      </c>
      <c r="N1300" s="70" t="s">
        <v>100</v>
      </c>
      <c r="R1300" s="70" t="s">
        <v>412</v>
      </c>
    </row>
    <row r="1301" spans="1:18" x14ac:dyDescent="0.25">
      <c r="A1301" s="70" t="s">
        <v>1652</v>
      </c>
      <c r="B1301" s="70" t="s">
        <v>1653</v>
      </c>
      <c r="C1301" s="70">
        <v>3</v>
      </c>
      <c r="D1301" s="70">
        <v>1296</v>
      </c>
      <c r="E1301" s="70">
        <v>50</v>
      </c>
      <c r="F1301" s="70">
        <v>50</v>
      </c>
      <c r="G1301" s="70">
        <v>0</v>
      </c>
      <c r="H1301" s="70">
        <v>100</v>
      </c>
      <c r="I1301" s="70">
        <v>0</v>
      </c>
      <c r="J1301" s="70">
        <v>300</v>
      </c>
      <c r="K1301" s="70">
        <v>50</v>
      </c>
      <c r="L1301" s="70">
        <v>0</v>
      </c>
      <c r="M1301" t="str">
        <f t="shared" si="20"/>
        <v>קבלן גבס</v>
      </c>
      <c r="N1301" s="70" t="s">
        <v>100</v>
      </c>
      <c r="R1301" s="70" t="s">
        <v>489</v>
      </c>
    </row>
    <row r="1302" spans="1:18" x14ac:dyDescent="0.25">
      <c r="A1302" s="70">
        <v>2734</v>
      </c>
      <c r="B1302" s="70" t="s">
        <v>2341</v>
      </c>
      <c r="C1302" s="70">
        <v>3</v>
      </c>
      <c r="D1302" s="70">
        <v>1297</v>
      </c>
      <c r="E1302" s="70">
        <v>100</v>
      </c>
      <c r="F1302" s="70">
        <v>100</v>
      </c>
      <c r="G1302" s="70">
        <v>0</v>
      </c>
      <c r="H1302" s="70">
        <v>100</v>
      </c>
      <c r="I1302" s="70">
        <v>0</v>
      </c>
      <c r="J1302" s="70">
        <v>300</v>
      </c>
      <c r="K1302" s="70">
        <v>100</v>
      </c>
      <c r="L1302" s="70">
        <v>0</v>
      </c>
      <c r="M1302" t="str">
        <f t="shared" si="20"/>
        <v>קבלן גידור אלקטרוני ועבודות בטון</v>
      </c>
      <c r="N1302" s="70" t="s">
        <v>100</v>
      </c>
      <c r="R1302" s="70" t="s">
        <v>1903</v>
      </c>
    </row>
    <row r="1303" spans="1:18" x14ac:dyDescent="0.25">
      <c r="A1303" s="70">
        <v>2508</v>
      </c>
      <c r="B1303" s="70" t="s">
        <v>512</v>
      </c>
      <c r="C1303" s="70">
        <v>3</v>
      </c>
      <c r="D1303" s="70">
        <v>1298</v>
      </c>
      <c r="E1303" s="70">
        <v>0</v>
      </c>
      <c r="F1303" s="70">
        <v>0</v>
      </c>
      <c r="G1303" s="70">
        <v>0</v>
      </c>
      <c r="H1303" s="70">
        <v>0</v>
      </c>
      <c r="I1303" s="70">
        <v>0</v>
      </c>
      <c r="J1303" s="70">
        <v>300</v>
      </c>
      <c r="K1303" s="70">
        <v>0</v>
      </c>
      <c r="L1303" s="70">
        <v>0</v>
      </c>
      <c r="M1303" t="str">
        <f t="shared" si="20"/>
        <v>קבלן הוצל"פ ללא סבלות</v>
      </c>
      <c r="N1303" s="70" t="s">
        <v>100</v>
      </c>
      <c r="R1303" s="70" t="s">
        <v>637</v>
      </c>
    </row>
    <row r="1304" spans="1:18" x14ac:dyDescent="0.25">
      <c r="A1304" s="70" t="s">
        <v>1866</v>
      </c>
      <c r="B1304" s="70" t="s">
        <v>1867</v>
      </c>
      <c r="C1304" s="70">
        <v>3</v>
      </c>
      <c r="D1304" s="70">
        <v>1299</v>
      </c>
      <c r="E1304" s="70">
        <v>50</v>
      </c>
      <c r="F1304" s="70">
        <v>50</v>
      </c>
      <c r="G1304" s="70">
        <v>0</v>
      </c>
      <c r="H1304" s="70">
        <v>100</v>
      </c>
      <c r="I1304" s="70">
        <v>0</v>
      </c>
      <c r="J1304" s="70">
        <v>300</v>
      </c>
      <c r="K1304" s="70">
        <v>50</v>
      </c>
      <c r="L1304" s="70">
        <v>0</v>
      </c>
      <c r="M1304" t="str">
        <f t="shared" si="20"/>
        <v>קבלן ומפקח על עבודות חשמל</v>
      </c>
      <c r="N1304" s="70" t="s">
        <v>100</v>
      </c>
      <c r="R1304" s="70" t="s">
        <v>559</v>
      </c>
    </row>
    <row r="1305" spans="1:18" x14ac:dyDescent="0.25">
      <c r="A1305" s="70" t="s">
        <v>1654</v>
      </c>
      <c r="B1305" s="70" t="s">
        <v>1655</v>
      </c>
      <c r="C1305" s="70">
        <v>3</v>
      </c>
      <c r="D1305" s="70">
        <v>1300</v>
      </c>
      <c r="E1305" s="70">
        <v>100</v>
      </c>
      <c r="F1305" s="70">
        <v>100</v>
      </c>
      <c r="G1305" s="70">
        <v>0</v>
      </c>
      <c r="H1305" s="70">
        <v>100</v>
      </c>
      <c r="I1305" s="70">
        <v>0</v>
      </c>
      <c r="J1305" s="70">
        <v>300</v>
      </c>
      <c r="K1305" s="70">
        <v>100</v>
      </c>
      <c r="L1305" s="70">
        <v>0</v>
      </c>
      <c r="M1305" t="str">
        <f t="shared" si="20"/>
        <v>קבלן עבודות איטום</v>
      </c>
      <c r="N1305" s="70" t="s">
        <v>100</v>
      </c>
      <c r="R1305" s="70" t="s">
        <v>937</v>
      </c>
    </row>
    <row r="1306" spans="1:18" x14ac:dyDescent="0.25">
      <c r="A1306" s="70" t="s">
        <v>1656</v>
      </c>
      <c r="B1306" s="70" t="s">
        <v>1657</v>
      </c>
      <c r="C1306" s="70">
        <v>3</v>
      </c>
      <c r="D1306" s="70">
        <v>1301</v>
      </c>
      <c r="E1306" s="70">
        <v>50</v>
      </c>
      <c r="F1306" s="70">
        <v>50</v>
      </c>
      <c r="G1306" s="70">
        <v>0</v>
      </c>
      <c r="H1306" s="70">
        <v>100</v>
      </c>
      <c r="I1306" s="70">
        <v>0</v>
      </c>
      <c r="J1306" s="70">
        <v>300</v>
      </c>
      <c r="K1306" s="70">
        <v>50</v>
      </c>
      <c r="L1306" s="70">
        <v>0</v>
      </c>
      <c r="M1306" t="str">
        <f t="shared" si="20"/>
        <v>קבלן ריצוף</v>
      </c>
      <c r="N1306" s="70" t="s">
        <v>100</v>
      </c>
      <c r="R1306" s="70" t="s">
        <v>121</v>
      </c>
    </row>
    <row r="1307" spans="1:18" x14ac:dyDescent="0.25">
      <c r="A1307" s="70" t="s">
        <v>1180</v>
      </c>
      <c r="B1307" s="70" t="s">
        <v>1181</v>
      </c>
      <c r="C1307" s="70">
        <v>3</v>
      </c>
      <c r="D1307" s="70">
        <v>1302</v>
      </c>
      <c r="E1307" s="70">
        <v>50</v>
      </c>
      <c r="F1307" s="70">
        <v>50</v>
      </c>
      <c r="G1307" s="70">
        <v>0</v>
      </c>
      <c r="H1307" s="70">
        <v>100</v>
      </c>
      <c r="I1307" s="70">
        <v>0</v>
      </c>
      <c r="J1307" s="70">
        <v>300</v>
      </c>
      <c r="K1307" s="70">
        <v>50</v>
      </c>
      <c r="L1307" s="70">
        <v>0</v>
      </c>
      <c r="M1307" t="str">
        <f t="shared" si="20"/>
        <v>קבלן שיפוצים בלי פיגומים</v>
      </c>
      <c r="N1307" s="70" t="s">
        <v>100</v>
      </c>
      <c r="R1307" s="70" t="s">
        <v>1056</v>
      </c>
    </row>
    <row r="1308" spans="1:18" x14ac:dyDescent="0.25">
      <c r="A1308" s="70">
        <v>2781</v>
      </c>
      <c r="B1308" s="70" t="s">
        <v>2384</v>
      </c>
      <c r="C1308" s="70">
        <v>7</v>
      </c>
      <c r="D1308" s="70">
        <v>1303</v>
      </c>
      <c r="E1308" s="70">
        <v>300</v>
      </c>
      <c r="F1308" s="70">
        <v>300</v>
      </c>
      <c r="G1308" s="70">
        <v>1</v>
      </c>
      <c r="H1308" s="70">
        <v>300</v>
      </c>
      <c r="I1308" s="70">
        <v>300</v>
      </c>
      <c r="J1308" s="70">
        <v>300</v>
      </c>
      <c r="K1308" s="70">
        <v>300</v>
      </c>
      <c r="L1308" s="70" t="s">
        <v>2277</v>
      </c>
      <c r="M1308" t="str">
        <f t="shared" si="20"/>
        <v>קבלן שיפוצים עם פיגומים מ 15 - 40 מטר</v>
      </c>
      <c r="N1308" s="70" t="s">
        <v>100</v>
      </c>
      <c r="R1308" s="70" t="s">
        <v>1066</v>
      </c>
    </row>
    <row r="1309" spans="1:18" x14ac:dyDescent="0.25">
      <c r="A1309" s="70">
        <v>2782</v>
      </c>
      <c r="B1309" s="70" t="s">
        <v>2385</v>
      </c>
      <c r="C1309" s="70">
        <v>7</v>
      </c>
      <c r="D1309" s="70">
        <v>1304</v>
      </c>
      <c r="E1309" s="70">
        <v>300</v>
      </c>
      <c r="F1309" s="70">
        <v>300</v>
      </c>
      <c r="G1309" s="70">
        <v>2</v>
      </c>
      <c r="H1309" s="70">
        <v>300</v>
      </c>
      <c r="I1309" s="70">
        <v>300</v>
      </c>
      <c r="J1309" s="70">
        <v>300</v>
      </c>
      <c r="K1309" s="70">
        <v>300</v>
      </c>
      <c r="L1309" s="70" t="s">
        <v>2277</v>
      </c>
      <c r="M1309" t="str">
        <f t="shared" si="20"/>
        <v>קבלן שיפוצים עם פיגומים מ 40 - 60 מטר</v>
      </c>
      <c r="N1309" s="70" t="s">
        <v>100</v>
      </c>
      <c r="R1309" s="70" t="s">
        <v>1070</v>
      </c>
    </row>
    <row r="1310" spans="1:18" x14ac:dyDescent="0.25">
      <c r="A1310" s="70">
        <v>2783</v>
      </c>
      <c r="B1310" s="70" t="s">
        <v>2386</v>
      </c>
      <c r="C1310" s="70">
        <v>7</v>
      </c>
      <c r="D1310" s="70">
        <v>1305</v>
      </c>
      <c r="E1310" s="70">
        <v>300</v>
      </c>
      <c r="F1310" s="70">
        <v>300</v>
      </c>
      <c r="G1310" s="70">
        <v>300</v>
      </c>
      <c r="H1310" s="70">
        <v>300</v>
      </c>
      <c r="I1310" s="70">
        <v>300</v>
      </c>
      <c r="J1310" s="70">
        <v>300</v>
      </c>
      <c r="K1310" s="70">
        <v>300</v>
      </c>
      <c r="L1310" s="70" t="s">
        <v>2277</v>
      </c>
      <c r="M1310" t="str">
        <f t="shared" si="20"/>
        <v>קבלן שיפוצים עם פיגומים מעל 60 מטר</v>
      </c>
      <c r="N1310" s="70" t="s">
        <v>100</v>
      </c>
      <c r="R1310" s="70" t="s">
        <v>644</v>
      </c>
    </row>
    <row r="1311" spans="1:18" x14ac:dyDescent="0.25">
      <c r="A1311" s="70">
        <v>2569</v>
      </c>
      <c r="B1311" s="70" t="s">
        <v>569</v>
      </c>
      <c r="C1311" s="70">
        <v>3</v>
      </c>
      <c r="D1311" s="70">
        <v>1306</v>
      </c>
      <c r="E1311" s="70">
        <v>150</v>
      </c>
      <c r="F1311" s="70">
        <v>150</v>
      </c>
      <c r="G1311" s="70">
        <v>0</v>
      </c>
      <c r="H1311" s="70">
        <v>150</v>
      </c>
      <c r="I1311" s="70">
        <v>0</v>
      </c>
      <c r="J1311" s="70">
        <v>300</v>
      </c>
      <c r="K1311" s="70">
        <v>100</v>
      </c>
      <c r="L1311" s="70">
        <v>0</v>
      </c>
      <c r="M1311" t="str">
        <f t="shared" si="20"/>
        <v>קבלן שיפוצים עם פיגומים עד 15 מ"ר</v>
      </c>
      <c r="N1311" s="70" t="s">
        <v>100</v>
      </c>
      <c r="R1311" s="70" t="s">
        <v>2003</v>
      </c>
    </row>
    <row r="1312" spans="1:18" x14ac:dyDescent="0.25">
      <c r="A1312" s="70" t="s">
        <v>1174</v>
      </c>
      <c r="B1312" s="70" t="s">
        <v>1175</v>
      </c>
      <c r="C1312" s="70">
        <v>3</v>
      </c>
      <c r="D1312" s="70">
        <v>1307</v>
      </c>
      <c r="E1312" s="70">
        <v>100</v>
      </c>
      <c r="F1312" s="70">
        <v>100</v>
      </c>
      <c r="G1312" s="70">
        <v>0</v>
      </c>
      <c r="H1312" s="70">
        <v>100</v>
      </c>
      <c r="I1312" s="70">
        <v>0</v>
      </c>
      <c r="J1312" s="70">
        <v>300</v>
      </c>
      <c r="K1312" s="70">
        <v>100</v>
      </c>
      <c r="L1312" s="70">
        <v>0</v>
      </c>
      <c r="M1312" t="str">
        <f t="shared" si="20"/>
        <v>קבלן/מפקח בנין בשטח</v>
      </c>
      <c r="N1312" s="70" t="s">
        <v>100</v>
      </c>
      <c r="R1312" s="70" t="s">
        <v>1865</v>
      </c>
    </row>
    <row r="1313" spans="1:18" x14ac:dyDescent="0.25">
      <c r="A1313" s="70" t="s">
        <v>1769</v>
      </c>
      <c r="B1313" s="70" t="s">
        <v>1770</v>
      </c>
      <c r="C1313" s="70">
        <v>3</v>
      </c>
      <c r="D1313" s="70">
        <v>1308</v>
      </c>
      <c r="E1313" s="70">
        <v>100</v>
      </c>
      <c r="F1313" s="70">
        <v>100</v>
      </c>
      <c r="G1313" s="70">
        <v>0</v>
      </c>
      <c r="H1313" s="70">
        <v>100</v>
      </c>
      <c r="I1313" s="70">
        <v>0</v>
      </c>
      <c r="J1313" s="70">
        <v>300</v>
      </c>
      <c r="K1313" s="70">
        <v>100</v>
      </c>
      <c r="L1313" s="70">
        <v>0</v>
      </c>
      <c r="M1313" t="str">
        <f t="shared" si="20"/>
        <v>קבלן/קבלנית , פקוח עבודות עפר</v>
      </c>
      <c r="N1313" s="70" t="s">
        <v>100</v>
      </c>
      <c r="R1313" s="70" t="s">
        <v>825</v>
      </c>
    </row>
    <row r="1314" spans="1:18" x14ac:dyDescent="0.25">
      <c r="A1314" s="70">
        <v>1059</v>
      </c>
      <c r="B1314" s="70" t="s">
        <v>162</v>
      </c>
      <c r="C1314" s="70">
        <v>3</v>
      </c>
      <c r="D1314" s="70">
        <v>1309</v>
      </c>
      <c r="E1314" s="70">
        <v>100</v>
      </c>
      <c r="F1314" s="70">
        <v>100</v>
      </c>
      <c r="G1314" s="70">
        <v>0</v>
      </c>
      <c r="H1314" s="70">
        <v>100</v>
      </c>
      <c r="I1314" s="70">
        <v>0</v>
      </c>
      <c r="J1314" s="70">
        <v>300</v>
      </c>
      <c r="K1314" s="70">
        <v>50</v>
      </c>
      <c r="L1314" s="70">
        <v>0</v>
      </c>
      <c r="M1314" t="str">
        <f t="shared" si="20"/>
        <v>קברן/קברנית</v>
      </c>
      <c r="N1314" s="70" t="s">
        <v>100</v>
      </c>
      <c r="R1314" s="70" t="s">
        <v>376</v>
      </c>
    </row>
    <row r="1315" spans="1:18" x14ac:dyDescent="0.25">
      <c r="A1315" s="70" t="s">
        <v>1759</v>
      </c>
      <c r="B1315" s="70" t="s">
        <v>1760</v>
      </c>
      <c r="C1315" s="70">
        <v>7</v>
      </c>
      <c r="D1315" s="70">
        <v>1310</v>
      </c>
      <c r="E1315" s="70">
        <v>300</v>
      </c>
      <c r="F1315" s="70">
        <v>300</v>
      </c>
      <c r="G1315" s="70">
        <v>300</v>
      </c>
      <c r="H1315" s="70">
        <v>300</v>
      </c>
      <c r="I1315" s="70">
        <v>300</v>
      </c>
      <c r="J1315" s="70">
        <v>300</v>
      </c>
      <c r="K1315" s="70">
        <v>300</v>
      </c>
      <c r="L1315" s="70">
        <v>0</v>
      </c>
      <c r="M1315" t="str">
        <f t="shared" si="20"/>
        <v>קברניט</v>
      </c>
      <c r="N1315" s="70" t="s">
        <v>100</v>
      </c>
      <c r="R1315" s="70" t="s">
        <v>823</v>
      </c>
    </row>
    <row r="1316" spans="1:18" x14ac:dyDescent="0.25">
      <c r="A1316" s="70" t="s">
        <v>2064</v>
      </c>
      <c r="B1316" s="70" t="s">
        <v>2065</v>
      </c>
      <c r="C1316" s="70">
        <v>3</v>
      </c>
      <c r="D1316" s="70">
        <v>1311</v>
      </c>
      <c r="E1316" s="70">
        <v>150</v>
      </c>
      <c r="F1316" s="70">
        <v>150</v>
      </c>
      <c r="G1316" s="70">
        <v>0</v>
      </c>
      <c r="H1316" s="70">
        <v>100</v>
      </c>
      <c r="I1316" s="70">
        <v>0</v>
      </c>
      <c r="J1316" s="70">
        <v>300</v>
      </c>
      <c r="K1316" s="70">
        <v>150</v>
      </c>
      <c r="L1316" s="70">
        <v>0</v>
      </c>
      <c r="M1316" t="str">
        <f t="shared" si="20"/>
        <v>קודח בלי כוח מכני</v>
      </c>
      <c r="N1316" s="70" t="s">
        <v>100</v>
      </c>
      <c r="R1316" s="70" t="s">
        <v>251</v>
      </c>
    </row>
    <row r="1317" spans="1:18" x14ac:dyDescent="0.25">
      <c r="A1317" s="70" t="s">
        <v>1039</v>
      </c>
      <c r="B1317" s="70" t="s">
        <v>1040</v>
      </c>
      <c r="C1317" s="70">
        <v>3</v>
      </c>
      <c r="D1317" s="70">
        <v>1312</v>
      </c>
      <c r="E1317" s="70">
        <v>150</v>
      </c>
      <c r="F1317" s="70">
        <v>150</v>
      </c>
      <c r="G1317" s="70">
        <v>0</v>
      </c>
      <c r="H1317" s="70">
        <v>100</v>
      </c>
      <c r="I1317" s="70">
        <v>0</v>
      </c>
      <c r="J1317" s="70">
        <v>300</v>
      </c>
      <c r="K1317" s="70">
        <v>150</v>
      </c>
      <c r="L1317" s="70">
        <v>0</v>
      </c>
      <c r="M1317" t="str">
        <f t="shared" si="20"/>
        <v>קודח עם כוח מכני</v>
      </c>
      <c r="N1317" s="70" t="s">
        <v>100</v>
      </c>
      <c r="R1317" s="70" t="s">
        <v>1851</v>
      </c>
    </row>
    <row r="1318" spans="1:18" x14ac:dyDescent="0.25">
      <c r="A1318" s="70" t="s">
        <v>1917</v>
      </c>
      <c r="B1318" s="70" t="s">
        <v>1918</v>
      </c>
      <c r="C1318" s="70">
        <v>2</v>
      </c>
      <c r="D1318" s="70">
        <v>1313</v>
      </c>
      <c r="E1318" s="70">
        <v>50</v>
      </c>
      <c r="F1318" s="70">
        <v>50</v>
      </c>
      <c r="G1318" s="70">
        <v>0</v>
      </c>
      <c r="H1318" s="70">
        <v>100</v>
      </c>
      <c r="I1318" s="70">
        <v>0</v>
      </c>
      <c r="J1318" s="70">
        <v>300</v>
      </c>
      <c r="K1318" s="70">
        <v>50</v>
      </c>
      <c r="L1318" s="70">
        <v>0</v>
      </c>
      <c r="M1318" t="str">
        <f t="shared" si="20"/>
        <v>קוון חשמל בלי מתח גבוה</v>
      </c>
      <c r="N1318" s="70" t="s">
        <v>100</v>
      </c>
      <c r="R1318" s="70" t="s">
        <v>2209</v>
      </c>
    </row>
    <row r="1319" spans="1:18" x14ac:dyDescent="0.25">
      <c r="A1319" s="70" t="s">
        <v>1041</v>
      </c>
      <c r="B1319" s="70" t="s">
        <v>1042</v>
      </c>
      <c r="C1319" s="70">
        <v>2</v>
      </c>
      <c r="D1319" s="70">
        <v>1314</v>
      </c>
      <c r="E1319" s="70">
        <v>50</v>
      </c>
      <c r="F1319" s="70">
        <v>50</v>
      </c>
      <c r="G1319" s="70">
        <v>0</v>
      </c>
      <c r="H1319" s="70">
        <v>100</v>
      </c>
      <c r="I1319" s="70">
        <v>0</v>
      </c>
      <c r="J1319" s="70">
        <v>300</v>
      </c>
      <c r="K1319" s="70">
        <v>50</v>
      </c>
      <c r="L1319" s="70">
        <v>0</v>
      </c>
      <c r="M1319" t="str">
        <f t="shared" si="20"/>
        <v>קוון חשמל עם מתח גבוה</v>
      </c>
      <c r="N1319" s="70" t="s">
        <v>100</v>
      </c>
      <c r="R1319" s="70" t="s">
        <v>1431</v>
      </c>
    </row>
    <row r="1320" spans="1:18" x14ac:dyDescent="0.25">
      <c r="A1320" s="70" t="s">
        <v>1043</v>
      </c>
      <c r="B1320" s="70" t="s">
        <v>1044</v>
      </c>
      <c r="C1320" s="70">
        <v>2</v>
      </c>
      <c r="D1320" s="70">
        <v>1315</v>
      </c>
      <c r="E1320" s="70">
        <v>50</v>
      </c>
      <c r="F1320" s="70">
        <v>50</v>
      </c>
      <c r="G1320" s="70">
        <v>0</v>
      </c>
      <c r="H1320" s="70">
        <v>100</v>
      </c>
      <c r="I1320" s="70">
        <v>0</v>
      </c>
      <c r="J1320" s="70">
        <v>300</v>
      </c>
      <c r="K1320" s="70">
        <v>50</v>
      </c>
      <c r="L1320" s="70">
        <v>0</v>
      </c>
      <c r="M1320" t="str">
        <f t="shared" si="20"/>
        <v>קוון טלפון</v>
      </c>
      <c r="N1320" s="70" t="s">
        <v>100</v>
      </c>
      <c r="R1320" s="70" t="s">
        <v>260</v>
      </c>
    </row>
    <row r="1321" spans="1:18" x14ac:dyDescent="0.25">
      <c r="A1321" s="70">
        <v>2715</v>
      </c>
      <c r="B1321" s="70" t="s">
        <v>2322</v>
      </c>
      <c r="C1321" s="70">
        <v>7</v>
      </c>
      <c r="D1321" s="70">
        <v>1316</v>
      </c>
      <c r="E1321" s="70">
        <v>300</v>
      </c>
      <c r="F1321" s="70">
        <v>300</v>
      </c>
      <c r="G1321" s="70">
        <v>0</v>
      </c>
      <c r="H1321" s="70">
        <v>100</v>
      </c>
      <c r="I1321" s="70">
        <v>0</v>
      </c>
      <c r="J1321" s="70">
        <v>300</v>
      </c>
      <c r="K1321" s="70">
        <v>300</v>
      </c>
      <c r="L1321" s="70">
        <v>0</v>
      </c>
      <c r="M1321" t="str">
        <f t="shared" si="20"/>
        <v>קוטף פרי הדר</v>
      </c>
      <c r="N1321" s="70" t="s">
        <v>100</v>
      </c>
      <c r="R1321" s="70" t="s">
        <v>1928</v>
      </c>
    </row>
    <row r="1322" spans="1:18" x14ac:dyDescent="0.25">
      <c r="A1322" s="70" t="s">
        <v>1312</v>
      </c>
      <c r="B1322" s="70" t="s">
        <v>1313</v>
      </c>
      <c r="C1322" s="70">
        <v>3</v>
      </c>
      <c r="D1322" s="70">
        <v>1317</v>
      </c>
      <c r="E1322" s="70">
        <v>100</v>
      </c>
      <c r="F1322" s="70">
        <v>100</v>
      </c>
      <c r="G1322" s="70">
        <v>0</v>
      </c>
      <c r="H1322" s="70">
        <v>100</v>
      </c>
      <c r="I1322" s="70">
        <v>0</v>
      </c>
      <c r="J1322" s="70">
        <v>300</v>
      </c>
      <c r="K1322" s="70">
        <v>50</v>
      </c>
      <c r="L1322" s="70">
        <v>0</v>
      </c>
      <c r="M1322" t="str">
        <f t="shared" si="20"/>
        <v>קולה פיצוחים</v>
      </c>
      <c r="N1322" s="70" t="s">
        <v>100</v>
      </c>
      <c r="R1322" s="70" t="s">
        <v>1565</v>
      </c>
    </row>
    <row r="1323" spans="1:18" x14ac:dyDescent="0.25">
      <c r="A1323" s="70" t="s">
        <v>1947</v>
      </c>
      <c r="B1323" s="70" t="s">
        <v>1948</v>
      </c>
      <c r="C1323" s="70">
        <v>3</v>
      </c>
      <c r="D1323" s="70">
        <v>1318</v>
      </c>
      <c r="E1323" s="70">
        <v>50</v>
      </c>
      <c r="F1323" s="70">
        <v>50</v>
      </c>
      <c r="G1323" s="70">
        <v>0</v>
      </c>
      <c r="H1323" s="70">
        <v>100</v>
      </c>
      <c r="I1323" s="70">
        <v>0</v>
      </c>
      <c r="J1323" s="70">
        <v>300</v>
      </c>
      <c r="K1323" s="70">
        <v>50</v>
      </c>
      <c r="L1323" s="70">
        <v>0</v>
      </c>
      <c r="M1323" t="str">
        <f t="shared" si="20"/>
        <v>קונדיטור</v>
      </c>
      <c r="N1323" s="70" t="s">
        <v>100</v>
      </c>
      <c r="R1323" s="70" t="s">
        <v>538</v>
      </c>
    </row>
    <row r="1324" spans="1:18" x14ac:dyDescent="0.25">
      <c r="A1324" s="70" t="s">
        <v>1292</v>
      </c>
      <c r="B1324" s="70" t="s">
        <v>1293</v>
      </c>
      <c r="C1324" s="70">
        <v>7</v>
      </c>
      <c r="D1324" s="70">
        <v>1319</v>
      </c>
      <c r="E1324" s="70">
        <v>300</v>
      </c>
      <c r="F1324" s="70">
        <v>300</v>
      </c>
      <c r="G1324" s="70">
        <v>0</v>
      </c>
      <c r="H1324" s="70">
        <v>100</v>
      </c>
      <c r="I1324" s="70">
        <v>0</v>
      </c>
      <c r="J1324" s="70">
        <v>300</v>
      </c>
      <c r="K1324" s="70">
        <v>50</v>
      </c>
      <c r="L1324" s="70">
        <v>0</v>
      </c>
      <c r="M1324" t="str">
        <f t="shared" si="20"/>
        <v>קוסם</v>
      </c>
      <c r="N1324" s="70" t="s">
        <v>100</v>
      </c>
      <c r="R1324" s="70" t="s">
        <v>1179</v>
      </c>
    </row>
    <row r="1325" spans="1:18" x14ac:dyDescent="0.25">
      <c r="A1325" s="70" t="s">
        <v>814</v>
      </c>
      <c r="B1325" s="70" t="s">
        <v>815</v>
      </c>
      <c r="C1325" s="70">
        <v>3</v>
      </c>
      <c r="D1325" s="70">
        <v>1320</v>
      </c>
      <c r="E1325" s="70">
        <v>0</v>
      </c>
      <c r="F1325" s="70">
        <v>0</v>
      </c>
      <c r="G1325" s="70">
        <v>0</v>
      </c>
      <c r="H1325" s="70">
        <v>0</v>
      </c>
      <c r="I1325" s="70">
        <v>0</v>
      </c>
      <c r="J1325" s="70">
        <v>300</v>
      </c>
      <c r="K1325" s="70">
        <v>0</v>
      </c>
      <c r="L1325" s="70">
        <v>0</v>
      </c>
      <c r="M1325" t="str">
        <f t="shared" si="20"/>
        <v>קוסמטיקאית</v>
      </c>
      <c r="N1325" s="70" t="s">
        <v>100</v>
      </c>
      <c r="R1325" s="70" t="s">
        <v>2181</v>
      </c>
    </row>
    <row r="1326" spans="1:18" x14ac:dyDescent="0.25">
      <c r="A1326" s="70" t="s">
        <v>686</v>
      </c>
      <c r="B1326" s="70" t="s">
        <v>687</v>
      </c>
      <c r="C1326" s="70">
        <v>3</v>
      </c>
      <c r="D1326" s="70">
        <v>1321</v>
      </c>
      <c r="E1326" s="70">
        <v>50</v>
      </c>
      <c r="F1326" s="70">
        <v>50</v>
      </c>
      <c r="G1326" s="70">
        <v>0</v>
      </c>
      <c r="H1326" s="70">
        <v>0</v>
      </c>
      <c r="I1326" s="70">
        <v>0</v>
      </c>
      <c r="J1326" s="70">
        <v>300</v>
      </c>
      <c r="K1326" s="70">
        <v>0</v>
      </c>
      <c r="L1326" s="70">
        <v>0</v>
      </c>
      <c r="M1326" t="str">
        <f t="shared" si="20"/>
        <v>קופאי/קופאית</v>
      </c>
      <c r="N1326" s="70" t="s">
        <v>100</v>
      </c>
      <c r="R1326" s="70" t="s">
        <v>2187</v>
      </c>
    </row>
    <row r="1327" spans="1:18" x14ac:dyDescent="0.25">
      <c r="A1327" s="70" t="s">
        <v>1820</v>
      </c>
      <c r="B1327" s="70" t="s">
        <v>1821</v>
      </c>
      <c r="C1327" s="70">
        <v>3</v>
      </c>
      <c r="D1327" s="70">
        <v>1322</v>
      </c>
      <c r="E1327" s="70">
        <v>0</v>
      </c>
      <c r="F1327" s="70">
        <v>0</v>
      </c>
      <c r="G1327" s="70">
        <v>0</v>
      </c>
      <c r="H1327" s="70">
        <v>0</v>
      </c>
      <c r="I1327" s="70">
        <v>0</v>
      </c>
      <c r="J1327" s="70">
        <v>300</v>
      </c>
      <c r="K1327" s="70">
        <v>0</v>
      </c>
      <c r="L1327" s="70">
        <v>0</v>
      </c>
      <c r="M1327" t="str">
        <f t="shared" si="20"/>
        <v>קופירייטר/קופירייטרית</v>
      </c>
      <c r="N1327" s="70" t="s">
        <v>100</v>
      </c>
      <c r="R1327" s="70" t="s">
        <v>998</v>
      </c>
    </row>
    <row r="1328" spans="1:18" x14ac:dyDescent="0.25">
      <c r="A1328" s="70">
        <v>1715</v>
      </c>
      <c r="B1328" s="70" t="s">
        <v>2278</v>
      </c>
      <c r="C1328" s="70">
        <v>3</v>
      </c>
      <c r="D1328" s="70">
        <v>1323</v>
      </c>
      <c r="E1328" s="70">
        <v>50</v>
      </c>
      <c r="F1328" s="70">
        <v>50</v>
      </c>
      <c r="G1328" s="70">
        <v>0</v>
      </c>
      <c r="H1328" s="70">
        <v>100</v>
      </c>
      <c r="I1328" s="70">
        <v>0</v>
      </c>
      <c r="J1328" s="70">
        <v>300</v>
      </c>
      <c r="K1328" s="70">
        <v>50</v>
      </c>
      <c r="L1328" s="70">
        <v>0</v>
      </c>
      <c r="M1328" t="str">
        <f t="shared" si="20"/>
        <v>קורא מדי מים</v>
      </c>
      <c r="N1328" s="70" t="s">
        <v>100</v>
      </c>
      <c r="R1328" s="70" t="s">
        <v>737</v>
      </c>
    </row>
    <row r="1329" spans="1:18" x14ac:dyDescent="0.25">
      <c r="A1329" s="70">
        <v>2819</v>
      </c>
      <c r="B1329" s="70" t="s">
        <v>2426</v>
      </c>
      <c r="C1329" s="70">
        <v>3</v>
      </c>
      <c r="D1329" s="70">
        <v>1324</v>
      </c>
      <c r="E1329" s="70">
        <v>50</v>
      </c>
      <c r="F1329" s="70">
        <v>50</v>
      </c>
      <c r="G1329" s="70">
        <v>0</v>
      </c>
      <c r="H1329" s="70">
        <v>100</v>
      </c>
      <c r="I1329" s="70">
        <v>0</v>
      </c>
      <c r="J1329" s="70">
        <v>300</v>
      </c>
      <c r="K1329" s="70">
        <v>50</v>
      </c>
      <c r="L1329" s="70">
        <v>0</v>
      </c>
      <c r="M1329" t="str">
        <f t="shared" si="20"/>
        <v>קורא מונה גז</v>
      </c>
      <c r="N1329" s="70" t="s">
        <v>100</v>
      </c>
      <c r="R1329" s="70" t="s">
        <v>1658</v>
      </c>
    </row>
    <row r="1330" spans="1:18" x14ac:dyDescent="0.25">
      <c r="A1330" s="70" t="s">
        <v>398</v>
      </c>
      <c r="B1330" s="70" t="s">
        <v>399</v>
      </c>
      <c r="C1330" s="70">
        <v>1</v>
      </c>
      <c r="D1330" s="70">
        <v>1325</v>
      </c>
      <c r="E1330" s="70">
        <v>0</v>
      </c>
      <c r="F1330" s="70">
        <v>0</v>
      </c>
      <c r="G1330" s="70">
        <v>0</v>
      </c>
      <c r="H1330" s="70">
        <v>0</v>
      </c>
      <c r="I1330" s="70">
        <v>0</v>
      </c>
      <c r="J1330" s="70">
        <v>300</v>
      </c>
      <c r="K1330" s="70">
        <v>0</v>
      </c>
      <c r="L1330" s="70">
        <v>0</v>
      </c>
      <c r="M1330" t="str">
        <f t="shared" si="20"/>
        <v>קטין</v>
      </c>
      <c r="N1330" s="70" t="s">
        <v>100</v>
      </c>
      <c r="R1330" s="70" t="s">
        <v>775</v>
      </c>
    </row>
    <row r="1331" spans="1:18" x14ac:dyDescent="0.25">
      <c r="A1331" s="70" t="s">
        <v>850</v>
      </c>
      <c r="B1331" s="70" t="s">
        <v>851</v>
      </c>
      <c r="C1331" s="70">
        <v>3</v>
      </c>
      <c r="D1331" s="70">
        <v>1326</v>
      </c>
      <c r="E1331" s="70">
        <v>0</v>
      </c>
      <c r="F1331" s="70">
        <v>0</v>
      </c>
      <c r="G1331" s="70">
        <v>0</v>
      </c>
      <c r="H1331" s="70">
        <v>0</v>
      </c>
      <c r="I1331" s="70">
        <v>0</v>
      </c>
      <c r="J1331" s="70">
        <v>300</v>
      </c>
      <c r="K1331" s="70">
        <v>0</v>
      </c>
      <c r="L1331" s="70">
        <v>0</v>
      </c>
      <c r="M1331" t="str">
        <f t="shared" si="20"/>
        <v>קלדן/קלדנית (מחשב)</v>
      </c>
      <c r="N1331" s="70" t="s">
        <v>100</v>
      </c>
      <c r="R1331" s="70" t="s">
        <v>1351</v>
      </c>
    </row>
    <row r="1332" spans="1:18" x14ac:dyDescent="0.25">
      <c r="A1332" s="70" t="s">
        <v>1360</v>
      </c>
      <c r="B1332" s="70" t="s">
        <v>1361</v>
      </c>
      <c r="C1332" s="70">
        <v>1</v>
      </c>
      <c r="D1332" s="70">
        <v>1327</v>
      </c>
      <c r="E1332" s="70">
        <v>0</v>
      </c>
      <c r="F1332" s="70">
        <v>0</v>
      </c>
      <c r="G1332" s="70">
        <v>0</v>
      </c>
      <c r="H1332" s="70">
        <v>0</v>
      </c>
      <c r="I1332" s="70">
        <v>0</v>
      </c>
      <c r="J1332" s="70">
        <v>300</v>
      </c>
      <c r="K1332" s="70">
        <v>0</v>
      </c>
      <c r="L1332" s="70">
        <v>0</v>
      </c>
      <c r="M1332" t="str">
        <f t="shared" si="20"/>
        <v>קלינאי/קלינאית תקשורת</v>
      </c>
      <c r="N1332" s="70" t="s">
        <v>100</v>
      </c>
      <c r="R1332" s="70" t="s">
        <v>1981</v>
      </c>
    </row>
    <row r="1333" spans="1:18" x14ac:dyDescent="0.25">
      <c r="A1333" s="70">
        <v>1131</v>
      </c>
      <c r="B1333" s="70" t="s">
        <v>220</v>
      </c>
      <c r="C1333" s="70">
        <v>3</v>
      </c>
      <c r="D1333" s="70">
        <v>1328</v>
      </c>
      <c r="E1333" s="70">
        <v>0</v>
      </c>
      <c r="F1333" s="70">
        <v>0</v>
      </c>
      <c r="G1333" s="70">
        <v>0</v>
      </c>
      <c r="H1333" s="70">
        <v>0</v>
      </c>
      <c r="I1333" s="70">
        <v>0</v>
      </c>
      <c r="J1333" s="70">
        <v>300</v>
      </c>
      <c r="K1333" s="70">
        <v>0</v>
      </c>
      <c r="L1333" s="70">
        <v>0</v>
      </c>
      <c r="M1333" t="str">
        <f t="shared" si="20"/>
        <v>קניין</v>
      </c>
      <c r="N1333" s="70" t="s">
        <v>100</v>
      </c>
      <c r="R1333" s="70" t="s">
        <v>863</v>
      </c>
    </row>
    <row r="1334" spans="1:18" x14ac:dyDescent="0.25">
      <c r="A1334" s="70" t="s">
        <v>714</v>
      </c>
      <c r="B1334" s="70" t="s">
        <v>715</v>
      </c>
      <c r="C1334" s="70">
        <v>3</v>
      </c>
      <c r="D1334" s="70">
        <v>1329</v>
      </c>
      <c r="E1334" s="70">
        <v>0</v>
      </c>
      <c r="F1334" s="70">
        <v>0</v>
      </c>
      <c r="G1334" s="70">
        <v>0</v>
      </c>
      <c r="H1334" s="70">
        <v>0</v>
      </c>
      <c r="I1334" s="70">
        <v>0</v>
      </c>
      <c r="J1334" s="70">
        <v>300</v>
      </c>
      <c r="K1334" s="70">
        <v>0</v>
      </c>
      <c r="L1334" s="70">
        <v>0</v>
      </c>
      <c r="M1334" t="str">
        <f t="shared" si="20"/>
        <v>קניין/קניינית רכש</v>
      </c>
      <c r="N1334" s="70" t="s">
        <v>100</v>
      </c>
      <c r="R1334" s="70" t="s">
        <v>1259</v>
      </c>
    </row>
    <row r="1335" spans="1:18" x14ac:dyDescent="0.25">
      <c r="A1335" s="70" t="s">
        <v>1047</v>
      </c>
      <c r="B1335" s="70" t="s">
        <v>1048</v>
      </c>
      <c r="C1335" s="70">
        <v>3</v>
      </c>
      <c r="D1335" s="70">
        <v>1330</v>
      </c>
      <c r="E1335" s="70">
        <v>100</v>
      </c>
      <c r="F1335" s="70">
        <v>100</v>
      </c>
      <c r="G1335" s="70">
        <v>0</v>
      </c>
      <c r="H1335" s="70">
        <v>100</v>
      </c>
      <c r="I1335" s="70">
        <v>0</v>
      </c>
      <c r="J1335" s="70">
        <v>300</v>
      </c>
      <c r="K1335" s="70">
        <v>100</v>
      </c>
      <c r="L1335" s="70">
        <v>0</v>
      </c>
      <c r="M1335" t="str">
        <f t="shared" si="20"/>
        <v>קצב באטליז</v>
      </c>
      <c r="N1335" s="70" t="s">
        <v>100</v>
      </c>
      <c r="R1335" s="70" t="s">
        <v>2145</v>
      </c>
    </row>
    <row r="1336" spans="1:18" x14ac:dyDescent="0.25">
      <c r="A1336" s="70" t="s">
        <v>1045</v>
      </c>
      <c r="B1336" s="70" t="s">
        <v>1046</v>
      </c>
      <c r="C1336" s="70">
        <v>3</v>
      </c>
      <c r="D1336" s="70">
        <v>1331</v>
      </c>
      <c r="E1336" s="70">
        <v>150</v>
      </c>
      <c r="F1336" s="70">
        <v>150</v>
      </c>
      <c r="G1336" s="70">
        <v>0</v>
      </c>
      <c r="H1336" s="70">
        <v>100</v>
      </c>
      <c r="I1336" s="70">
        <v>0</v>
      </c>
      <c r="J1336" s="70">
        <v>300</v>
      </c>
      <c r="K1336" s="70">
        <v>150</v>
      </c>
      <c r="L1336" s="70">
        <v>0</v>
      </c>
      <c r="M1336" t="str">
        <f t="shared" si="20"/>
        <v>קצב בבית המטבחיים</v>
      </c>
      <c r="N1336" s="70" t="s">
        <v>100</v>
      </c>
      <c r="R1336" s="70" t="s">
        <v>505</v>
      </c>
    </row>
    <row r="1337" spans="1:18" x14ac:dyDescent="0.25">
      <c r="A1337" s="70" t="s">
        <v>816</v>
      </c>
      <c r="B1337" s="70" t="s">
        <v>817</v>
      </c>
      <c r="C1337" s="70">
        <v>3</v>
      </c>
      <c r="D1337" s="70">
        <v>1332</v>
      </c>
      <c r="E1337" s="70">
        <v>100</v>
      </c>
      <c r="F1337" s="70">
        <v>100</v>
      </c>
      <c r="G1337" s="70">
        <v>0</v>
      </c>
      <c r="H1337" s="70">
        <v>100</v>
      </c>
      <c r="I1337" s="70">
        <v>0</v>
      </c>
      <c r="J1337" s="70">
        <v>300</v>
      </c>
      <c r="K1337" s="70">
        <v>100</v>
      </c>
      <c r="L1337" s="70">
        <v>0</v>
      </c>
      <c r="M1337" t="str">
        <f t="shared" si="20"/>
        <v>קצין בטחון</v>
      </c>
      <c r="N1337" s="70" t="s">
        <v>100</v>
      </c>
      <c r="R1337" s="70" t="s">
        <v>1058</v>
      </c>
    </row>
    <row r="1338" spans="1:18" x14ac:dyDescent="0.25">
      <c r="A1338" s="70">
        <v>2434</v>
      </c>
      <c r="B1338" s="70" t="s">
        <v>442</v>
      </c>
      <c r="C1338" s="70">
        <v>3</v>
      </c>
      <c r="D1338" s="70">
        <v>1333</v>
      </c>
      <c r="E1338" s="70">
        <v>100</v>
      </c>
      <c r="F1338" s="70">
        <v>100</v>
      </c>
      <c r="G1338" s="70">
        <v>0</v>
      </c>
      <c r="H1338" s="70">
        <v>100</v>
      </c>
      <c r="I1338" s="70">
        <v>0</v>
      </c>
      <c r="J1338" s="70">
        <v>300</v>
      </c>
      <c r="K1338" s="70">
        <v>100</v>
      </c>
      <c r="L1338" s="70">
        <v>0</v>
      </c>
      <c r="M1338" t="str">
        <f t="shared" si="20"/>
        <v>קצין בטיחות בבתי זיקוק</v>
      </c>
      <c r="N1338" s="70" t="s">
        <v>100</v>
      </c>
      <c r="R1338" s="70" t="s">
        <v>1740</v>
      </c>
    </row>
    <row r="1339" spans="1:18" x14ac:dyDescent="0.25">
      <c r="A1339" s="70" t="s">
        <v>2116</v>
      </c>
      <c r="B1339" s="70" t="s">
        <v>2117</v>
      </c>
      <c r="C1339" s="70">
        <v>8</v>
      </c>
      <c r="D1339" s="70">
        <v>1334</v>
      </c>
      <c r="E1339" s="70">
        <v>0</v>
      </c>
      <c r="F1339" s="70">
        <v>0</v>
      </c>
      <c r="G1339" s="70">
        <v>0</v>
      </c>
      <c r="H1339" s="70">
        <v>0</v>
      </c>
      <c r="I1339" s="70">
        <v>0</v>
      </c>
      <c r="J1339" s="70">
        <v>300</v>
      </c>
      <c r="K1339" s="70">
        <v>0</v>
      </c>
      <c r="L1339" s="70">
        <v>0</v>
      </c>
      <c r="M1339" t="str">
        <f t="shared" si="20"/>
        <v>קצין חינוך בבית סוהר</v>
      </c>
      <c r="N1339" s="70" t="s">
        <v>100</v>
      </c>
      <c r="R1339" s="70" t="s">
        <v>1748</v>
      </c>
    </row>
    <row r="1340" spans="1:18" x14ac:dyDescent="0.25">
      <c r="A1340" s="70" t="s">
        <v>2112</v>
      </c>
      <c r="B1340" s="70" t="s">
        <v>2113</v>
      </c>
      <c r="C1340" s="70">
        <v>8</v>
      </c>
      <c r="D1340" s="70">
        <v>1335</v>
      </c>
      <c r="E1340" s="70">
        <v>0</v>
      </c>
      <c r="F1340" s="70">
        <v>0</v>
      </c>
      <c r="G1340" s="70">
        <v>0</v>
      </c>
      <c r="H1340" s="70">
        <v>0</v>
      </c>
      <c r="I1340" s="70">
        <v>0</v>
      </c>
      <c r="J1340" s="70">
        <v>300</v>
      </c>
      <c r="K1340" s="70">
        <v>0</v>
      </c>
      <c r="L1340" s="70">
        <v>0</v>
      </c>
      <c r="M1340" t="str">
        <f t="shared" si="20"/>
        <v>קצין משטרה</v>
      </c>
      <c r="N1340" s="70" t="s">
        <v>100</v>
      </c>
      <c r="R1340" s="70" t="s">
        <v>1333</v>
      </c>
    </row>
    <row r="1341" spans="1:18" x14ac:dyDescent="0.25">
      <c r="A1341" s="70">
        <v>2591</v>
      </c>
      <c r="B1341" s="70" t="s">
        <v>591</v>
      </c>
      <c r="C1341" s="70">
        <v>1</v>
      </c>
      <c r="D1341" s="70">
        <v>1336</v>
      </c>
      <c r="E1341" s="70">
        <v>0</v>
      </c>
      <c r="F1341" s="70">
        <v>0</v>
      </c>
      <c r="G1341" s="70">
        <v>0</v>
      </c>
      <c r="H1341" s="70">
        <v>0</v>
      </c>
      <c r="I1341" s="70">
        <v>0</v>
      </c>
      <c r="J1341" s="70">
        <v>300</v>
      </c>
      <c r="K1341" s="70">
        <v>0</v>
      </c>
      <c r="L1341" s="70">
        <v>0</v>
      </c>
      <c r="M1341" t="str">
        <f t="shared" si="20"/>
        <v>קצין ציות</v>
      </c>
      <c r="N1341" s="70" t="s">
        <v>100</v>
      </c>
      <c r="R1341" s="70" t="s">
        <v>827</v>
      </c>
    </row>
    <row r="1342" spans="1:18" x14ac:dyDescent="0.25">
      <c r="A1342" s="70">
        <v>1581</v>
      </c>
      <c r="B1342" s="70" t="s">
        <v>318</v>
      </c>
      <c r="C1342" s="70">
        <v>8</v>
      </c>
      <c r="D1342" s="70">
        <v>1337</v>
      </c>
      <c r="E1342" s="70">
        <v>0</v>
      </c>
      <c r="F1342" s="70">
        <v>0</v>
      </c>
      <c r="G1342" s="70">
        <v>0</v>
      </c>
      <c r="H1342" s="70">
        <v>0</v>
      </c>
      <c r="I1342" s="70">
        <v>0</v>
      </c>
      <c r="J1342" s="70">
        <v>300</v>
      </c>
      <c r="K1342" s="70">
        <v>0</v>
      </c>
      <c r="L1342" s="70">
        <v>0</v>
      </c>
      <c r="M1342" t="str">
        <f t="shared" si="20"/>
        <v>קצין קבע - ללא לוחמה</v>
      </c>
      <c r="N1342" s="70" t="s">
        <v>100</v>
      </c>
      <c r="R1342" s="70" t="s">
        <v>835</v>
      </c>
    </row>
    <row r="1343" spans="1:18" x14ac:dyDescent="0.25">
      <c r="A1343" s="70" t="s">
        <v>1396</v>
      </c>
      <c r="B1343" s="70" t="s">
        <v>1397</v>
      </c>
      <c r="C1343" s="70">
        <v>3</v>
      </c>
      <c r="D1343" s="70">
        <v>1338</v>
      </c>
      <c r="E1343" s="70">
        <v>50</v>
      </c>
      <c r="F1343" s="70">
        <v>50</v>
      </c>
      <c r="G1343" s="70">
        <v>0</v>
      </c>
      <c r="H1343" s="70">
        <v>0</v>
      </c>
      <c r="I1343" s="70">
        <v>0</v>
      </c>
      <c r="J1343" s="70">
        <v>300</v>
      </c>
      <c r="K1343" s="70">
        <v>50</v>
      </c>
      <c r="L1343" s="70">
        <v>0</v>
      </c>
      <c r="M1343" t="str">
        <f t="shared" si="20"/>
        <v>קצין/קצינת בטיחות רכב</v>
      </c>
      <c r="N1343" s="70" t="s">
        <v>100</v>
      </c>
      <c r="R1343" s="70" t="s">
        <v>483</v>
      </c>
    </row>
    <row r="1344" spans="1:18" x14ac:dyDescent="0.25">
      <c r="A1344" s="70">
        <v>2621</v>
      </c>
      <c r="B1344" s="70" t="s">
        <v>620</v>
      </c>
      <c r="C1344" s="70">
        <v>1</v>
      </c>
      <c r="D1344" s="70">
        <v>1339</v>
      </c>
      <c r="E1344" s="70">
        <v>0</v>
      </c>
      <c r="F1344" s="70">
        <v>0</v>
      </c>
      <c r="G1344" s="70">
        <v>0</v>
      </c>
      <c r="H1344" s="70">
        <v>0</v>
      </c>
      <c r="I1344" s="70">
        <v>0</v>
      </c>
      <c r="J1344" s="70">
        <v>300</v>
      </c>
      <c r="K1344" s="70">
        <v>0</v>
      </c>
      <c r="L1344" s="70">
        <v>0</v>
      </c>
      <c r="M1344" t="str">
        <f t="shared" si="20"/>
        <v>קצינת מבחן</v>
      </c>
      <c r="N1344" s="70" t="s">
        <v>100</v>
      </c>
      <c r="R1344" s="70" t="s">
        <v>1277</v>
      </c>
    </row>
    <row r="1345" spans="1:18" x14ac:dyDescent="0.25">
      <c r="A1345" s="70">
        <v>2716</v>
      </c>
      <c r="B1345" s="70" t="s">
        <v>2323</v>
      </c>
      <c r="C1345" s="70">
        <v>7</v>
      </c>
      <c r="D1345" s="70">
        <v>1340</v>
      </c>
      <c r="E1345" s="70">
        <v>300</v>
      </c>
      <c r="F1345" s="70">
        <v>300</v>
      </c>
      <c r="G1345" s="70">
        <v>0</v>
      </c>
      <c r="H1345" s="70">
        <v>300</v>
      </c>
      <c r="I1345" s="70">
        <v>300</v>
      </c>
      <c r="J1345" s="70">
        <v>300</v>
      </c>
      <c r="K1345" s="70">
        <v>300</v>
      </c>
      <c r="L1345" s="70">
        <v>0</v>
      </c>
      <c r="M1345" t="str">
        <f t="shared" si="20"/>
        <v>קרטה חובב ללא תחרויות</v>
      </c>
      <c r="N1345" s="70" t="s">
        <v>100</v>
      </c>
      <c r="R1345" s="70" t="s">
        <v>2225</v>
      </c>
    </row>
    <row r="1346" spans="1:18" x14ac:dyDescent="0.25">
      <c r="A1346" s="70">
        <v>1030</v>
      </c>
      <c r="B1346" s="70" t="s">
        <v>139</v>
      </c>
      <c r="C1346" s="70">
        <v>1</v>
      </c>
      <c r="D1346" s="70">
        <v>1341</v>
      </c>
      <c r="E1346" s="70">
        <v>0</v>
      </c>
      <c r="F1346" s="70">
        <v>0</v>
      </c>
      <c r="G1346" s="70">
        <v>0</v>
      </c>
      <c r="H1346" s="70">
        <v>0</v>
      </c>
      <c r="I1346" s="70">
        <v>0</v>
      </c>
      <c r="J1346" s="70">
        <v>300</v>
      </c>
      <c r="K1346" s="70">
        <v>0</v>
      </c>
      <c r="L1346" s="70">
        <v>0</v>
      </c>
      <c r="M1346" t="str">
        <f t="shared" si="20"/>
        <v>קרטוגרף גיאוגרף (מפוי ממוחשב)</v>
      </c>
      <c r="N1346" s="70" t="s">
        <v>100</v>
      </c>
      <c r="R1346" s="70" t="s">
        <v>1960</v>
      </c>
    </row>
    <row r="1347" spans="1:18" x14ac:dyDescent="0.25">
      <c r="A1347" s="70" t="s">
        <v>2114</v>
      </c>
      <c r="B1347" s="70" t="s">
        <v>2115</v>
      </c>
      <c r="C1347" s="70">
        <v>2</v>
      </c>
      <c r="D1347" s="70">
        <v>1342</v>
      </c>
      <c r="E1347" s="70">
        <v>0</v>
      </c>
      <c r="F1347" s="70">
        <v>0</v>
      </c>
      <c r="G1347" s="70">
        <v>0</v>
      </c>
      <c r="H1347" s="70">
        <v>0</v>
      </c>
      <c r="I1347" s="70">
        <v>0</v>
      </c>
      <c r="J1347" s="70">
        <v>300</v>
      </c>
      <c r="K1347" s="70">
        <v>0</v>
      </c>
      <c r="L1347" s="70">
        <v>0</v>
      </c>
      <c r="M1347" t="str">
        <f t="shared" si="20"/>
        <v>קריין רדיו וטלויזיה</v>
      </c>
      <c r="N1347" s="70" t="s">
        <v>100</v>
      </c>
      <c r="R1347" s="70" t="s">
        <v>1764</v>
      </c>
    </row>
    <row r="1348" spans="1:18" x14ac:dyDescent="0.25">
      <c r="A1348" s="70" t="s">
        <v>1364</v>
      </c>
      <c r="B1348" s="70" t="s">
        <v>1365</v>
      </c>
      <c r="C1348" s="70">
        <v>1</v>
      </c>
      <c r="D1348" s="70">
        <v>1343</v>
      </c>
      <c r="E1348" s="70">
        <v>0</v>
      </c>
      <c r="F1348" s="70">
        <v>0</v>
      </c>
      <c r="G1348" s="70">
        <v>0</v>
      </c>
      <c r="H1348" s="70">
        <v>0</v>
      </c>
      <c r="I1348" s="70">
        <v>0</v>
      </c>
      <c r="J1348" s="70">
        <v>300</v>
      </c>
      <c r="K1348" s="70">
        <v>0</v>
      </c>
      <c r="L1348" s="70">
        <v>0</v>
      </c>
      <c r="M1348" t="str">
        <f t="shared" si="20"/>
        <v>קרימינולוג/קרימינלוגית</v>
      </c>
      <c r="N1348" s="70" t="s">
        <v>100</v>
      </c>
      <c r="R1348" s="70" t="s">
        <v>1229</v>
      </c>
    </row>
    <row r="1349" spans="1:18" x14ac:dyDescent="0.25">
      <c r="A1349" s="70" t="s">
        <v>2046</v>
      </c>
      <c r="B1349" s="70" t="s">
        <v>2047</v>
      </c>
      <c r="C1349" s="70">
        <v>3</v>
      </c>
      <c r="D1349" s="70">
        <v>1344</v>
      </c>
      <c r="E1349" s="70">
        <v>100</v>
      </c>
      <c r="F1349" s="70">
        <v>100</v>
      </c>
      <c r="G1349" s="70">
        <v>0</v>
      </c>
      <c r="H1349" s="70">
        <v>100</v>
      </c>
      <c r="I1349" s="70">
        <v>0</v>
      </c>
      <c r="J1349" s="70">
        <v>300</v>
      </c>
      <c r="K1349" s="70">
        <v>100</v>
      </c>
      <c r="L1349" s="70">
        <v>0</v>
      </c>
      <c r="M1349" t="str">
        <f t="shared" si="20"/>
        <v>קרמיקה</v>
      </c>
      <c r="N1349" s="70" t="s">
        <v>100</v>
      </c>
    </row>
    <row r="1350" spans="1:18" x14ac:dyDescent="0.25">
      <c r="A1350" s="70" t="s">
        <v>1848</v>
      </c>
      <c r="B1350" s="70" t="s">
        <v>1849</v>
      </c>
      <c r="C1350" s="70">
        <v>1</v>
      </c>
      <c r="D1350" s="70">
        <v>1345</v>
      </c>
      <c r="E1350" s="70">
        <v>0</v>
      </c>
      <c r="F1350" s="70">
        <v>0</v>
      </c>
      <c r="G1350" s="70">
        <v>0</v>
      </c>
      <c r="H1350" s="70">
        <v>0</v>
      </c>
      <c r="I1350" s="70">
        <v>0</v>
      </c>
      <c r="J1350" s="70">
        <v>300</v>
      </c>
      <c r="K1350" s="70">
        <v>0</v>
      </c>
      <c r="L1350" s="70">
        <v>0</v>
      </c>
      <c r="M1350" t="str">
        <f t="shared" si="20"/>
        <v>ראש עיר</v>
      </c>
      <c r="N1350" s="70" t="s">
        <v>100</v>
      </c>
    </row>
    <row r="1351" spans="1:18" x14ac:dyDescent="0.25">
      <c r="A1351" s="70" t="s">
        <v>1910</v>
      </c>
      <c r="B1351" s="70" t="s">
        <v>1911</v>
      </c>
      <c r="C1351" s="70">
        <v>3</v>
      </c>
      <c r="D1351" s="70">
        <v>1346</v>
      </c>
      <c r="E1351" s="70">
        <v>0</v>
      </c>
      <c r="F1351" s="70">
        <v>0</v>
      </c>
      <c r="G1351" s="70">
        <v>0</v>
      </c>
      <c r="H1351" s="70">
        <v>0</v>
      </c>
      <c r="I1351" s="70">
        <v>0</v>
      </c>
      <c r="J1351" s="70">
        <v>300</v>
      </c>
      <c r="K1351" s="70">
        <v>0</v>
      </c>
      <c r="L1351" s="70">
        <v>0</v>
      </c>
      <c r="M1351" t="str">
        <f>TRIM(B1351)</f>
        <v>ראש צוות חדרים נקיים</v>
      </c>
      <c r="N1351" s="70" t="s">
        <v>100</v>
      </c>
    </row>
    <row r="1352" spans="1:18" x14ac:dyDescent="0.25">
      <c r="A1352" s="70">
        <v>2555</v>
      </c>
      <c r="B1352" s="70" t="s">
        <v>558</v>
      </c>
      <c r="C1352" s="70">
        <v>1</v>
      </c>
      <c r="D1352" s="70">
        <v>1347</v>
      </c>
      <c r="E1352" s="70">
        <v>0</v>
      </c>
      <c r="F1352" s="70">
        <v>0</v>
      </c>
      <c r="G1352" s="70">
        <v>0</v>
      </c>
      <c r="H1352" s="70">
        <v>0</v>
      </c>
      <c r="I1352" s="70">
        <v>0</v>
      </c>
      <c r="J1352" s="70">
        <v>300</v>
      </c>
      <c r="K1352" s="70">
        <v>0</v>
      </c>
      <c r="L1352" s="70">
        <v>0</v>
      </c>
      <c r="M1352" t="str">
        <f>TRIM(B1352)</f>
        <v>ראש תחום הטמעת תוכנה</v>
      </c>
      <c r="N1352" s="70" t="s">
        <v>100</v>
      </c>
    </row>
    <row r="1353" spans="1:18" x14ac:dyDescent="0.25">
      <c r="A1353" s="70">
        <v>1090</v>
      </c>
      <c r="B1353" s="70" t="s">
        <v>187</v>
      </c>
      <c r="C1353" s="70">
        <v>7</v>
      </c>
      <c r="D1353" s="70">
        <v>1348</v>
      </c>
      <c r="E1353" s="70">
        <v>300</v>
      </c>
      <c r="F1353" s="70">
        <v>300</v>
      </c>
      <c r="G1353" s="70">
        <v>300</v>
      </c>
      <c r="H1353" s="70">
        <v>500</v>
      </c>
      <c r="I1353" s="70">
        <v>300</v>
      </c>
      <c r="J1353" s="70">
        <v>300</v>
      </c>
      <c r="K1353" s="70">
        <v>300</v>
      </c>
      <c r="L1353" s="70">
        <v>0</v>
      </c>
      <c r="M1353" t="str">
        <f t="shared" ref="M1353:M1371" si="21">TRIM(B1353)</f>
        <v>רב חובל</v>
      </c>
      <c r="N1353" s="70" t="s">
        <v>100</v>
      </c>
    </row>
    <row r="1354" spans="1:18" x14ac:dyDescent="0.25">
      <c r="A1354" s="70">
        <v>2450</v>
      </c>
      <c r="B1354" s="70" t="s">
        <v>458</v>
      </c>
      <c r="C1354" s="70">
        <v>7</v>
      </c>
      <c r="D1354" s="70">
        <v>1349</v>
      </c>
      <c r="E1354" s="70">
        <v>300</v>
      </c>
      <c r="F1354" s="70">
        <v>300</v>
      </c>
      <c r="G1354" s="70">
        <v>0</v>
      </c>
      <c r="H1354" s="70">
        <v>0</v>
      </c>
      <c r="I1354" s="70">
        <v>0</v>
      </c>
      <c r="J1354" s="70">
        <v>300</v>
      </c>
      <c r="K1354" s="70">
        <v>300</v>
      </c>
      <c r="L1354" s="70">
        <v>0</v>
      </c>
      <c r="M1354" t="str">
        <f t="shared" si="21"/>
        <v>רב חובל גוררת</v>
      </c>
      <c r="N1354" s="70" t="s">
        <v>100</v>
      </c>
    </row>
    <row r="1355" spans="1:18" x14ac:dyDescent="0.25">
      <c r="A1355" s="70" t="s">
        <v>870</v>
      </c>
      <c r="B1355" s="70" t="s">
        <v>871</v>
      </c>
      <c r="C1355" s="70">
        <v>1</v>
      </c>
      <c r="D1355" s="70">
        <v>1350</v>
      </c>
      <c r="E1355" s="70">
        <v>0</v>
      </c>
      <c r="F1355" s="70">
        <v>0</v>
      </c>
      <c r="G1355" s="70">
        <v>0</v>
      </c>
      <c r="H1355" s="70">
        <v>0</v>
      </c>
      <c r="I1355" s="70">
        <v>0</v>
      </c>
      <c r="J1355" s="70">
        <v>300</v>
      </c>
      <c r="K1355" s="70">
        <v>0</v>
      </c>
      <c r="L1355" s="70">
        <v>0</v>
      </c>
      <c r="M1355" t="str">
        <f t="shared" si="21"/>
        <v>רב/רבנית</v>
      </c>
      <c r="N1355" s="70" t="s">
        <v>100</v>
      </c>
    </row>
    <row r="1356" spans="1:18" x14ac:dyDescent="0.25">
      <c r="A1356" s="70" t="s">
        <v>1212</v>
      </c>
      <c r="B1356" s="70" t="s">
        <v>1213</v>
      </c>
      <c r="C1356" s="70">
        <v>3</v>
      </c>
      <c r="D1356" s="70">
        <v>1351</v>
      </c>
      <c r="E1356" s="70">
        <v>100</v>
      </c>
      <c r="F1356" s="70">
        <v>100</v>
      </c>
      <c r="G1356" s="70">
        <v>0</v>
      </c>
      <c r="H1356" s="70">
        <v>100</v>
      </c>
      <c r="I1356" s="70">
        <v>0</v>
      </c>
      <c r="J1356" s="70">
        <v>300</v>
      </c>
      <c r="K1356" s="70">
        <v>100</v>
      </c>
      <c r="L1356" s="70">
        <v>0</v>
      </c>
      <c r="M1356" t="str">
        <f t="shared" si="21"/>
        <v>רדיוגרף</v>
      </c>
      <c r="N1356" s="70" t="s">
        <v>100</v>
      </c>
    </row>
    <row r="1357" spans="1:18" x14ac:dyDescent="0.25">
      <c r="A1357" s="70" t="s">
        <v>692</v>
      </c>
      <c r="B1357" s="70" t="s">
        <v>693</v>
      </c>
      <c r="C1357" s="70">
        <v>1</v>
      </c>
      <c r="D1357" s="70">
        <v>1352</v>
      </c>
      <c r="E1357" s="70">
        <v>0</v>
      </c>
      <c r="F1357" s="70">
        <v>0</v>
      </c>
      <c r="G1357" s="70">
        <v>0</v>
      </c>
      <c r="H1357" s="70">
        <v>0</v>
      </c>
      <c r="I1357" s="70">
        <v>0</v>
      </c>
      <c r="J1357" s="70">
        <v>300</v>
      </c>
      <c r="K1357" s="70">
        <v>0</v>
      </c>
      <c r="L1357" s="70">
        <v>0</v>
      </c>
      <c r="M1357" t="str">
        <f t="shared" si="21"/>
        <v>רואה/רואת חשבון</v>
      </c>
      <c r="N1357" s="70" t="s">
        <v>100</v>
      </c>
    </row>
    <row r="1358" spans="1:18" x14ac:dyDescent="0.25">
      <c r="A1358" s="70" t="s">
        <v>818</v>
      </c>
      <c r="B1358" s="70" t="s">
        <v>819</v>
      </c>
      <c r="C1358" s="70">
        <v>7</v>
      </c>
      <c r="D1358" s="70">
        <v>1353</v>
      </c>
      <c r="E1358" s="70">
        <v>300</v>
      </c>
      <c r="F1358" s="70">
        <v>300</v>
      </c>
      <c r="G1358" s="70">
        <v>300</v>
      </c>
      <c r="H1358" s="70">
        <v>300</v>
      </c>
      <c r="I1358" s="70">
        <v>300</v>
      </c>
      <c r="J1358" s="70">
        <v>300</v>
      </c>
      <c r="K1358" s="70">
        <v>300</v>
      </c>
      <c r="L1358" s="70">
        <v>0</v>
      </c>
      <c r="M1358" t="str">
        <f t="shared" si="21"/>
        <v>רוכב אופנוע למטרת מירוץ</v>
      </c>
      <c r="N1358" s="70" t="s">
        <v>100</v>
      </c>
    </row>
    <row r="1359" spans="1:18" x14ac:dyDescent="0.25">
      <c r="A1359" s="70">
        <v>2456</v>
      </c>
      <c r="B1359" s="70" t="s">
        <v>463</v>
      </c>
      <c r="C1359" s="70">
        <v>7</v>
      </c>
      <c r="D1359" s="70">
        <v>1354</v>
      </c>
      <c r="E1359" s="70">
        <v>300</v>
      </c>
      <c r="F1359" s="70">
        <v>300</v>
      </c>
      <c r="G1359" s="70">
        <v>300</v>
      </c>
      <c r="H1359" s="70">
        <v>300</v>
      </c>
      <c r="I1359" s="70">
        <v>300</v>
      </c>
      <c r="J1359" s="70">
        <v>300</v>
      </c>
      <c r="K1359" s="70">
        <v>300</v>
      </c>
      <c r="L1359" s="70">
        <v>0</v>
      </c>
      <c r="M1359" t="str">
        <f t="shared" si="21"/>
        <v>רוכב על טרקטורון מעופף</v>
      </c>
      <c r="N1359" s="70" t="s">
        <v>100</v>
      </c>
    </row>
    <row r="1360" spans="1:18" x14ac:dyDescent="0.25">
      <c r="A1360" s="70" t="s">
        <v>1049</v>
      </c>
      <c r="B1360" s="70" t="s">
        <v>1050</v>
      </c>
      <c r="C1360" s="70">
        <v>7</v>
      </c>
      <c r="D1360" s="70">
        <v>1355</v>
      </c>
      <c r="E1360" s="70">
        <v>300</v>
      </c>
      <c r="F1360" s="70">
        <v>300</v>
      </c>
      <c r="G1360" s="70">
        <v>0</v>
      </c>
      <c r="H1360" s="70">
        <v>100</v>
      </c>
      <c r="I1360" s="70">
        <v>0</v>
      </c>
      <c r="J1360" s="70">
        <v>300</v>
      </c>
      <c r="K1360" s="70">
        <v>100</v>
      </c>
      <c r="L1360" s="70">
        <v>0</v>
      </c>
      <c r="M1360" t="str">
        <f t="shared" si="21"/>
        <v>רוכל/רוכלת</v>
      </c>
      <c r="N1360" s="70" t="s">
        <v>100</v>
      </c>
    </row>
    <row r="1361" spans="1:14" x14ac:dyDescent="0.25">
      <c r="A1361" s="70" t="s">
        <v>1721</v>
      </c>
      <c r="B1361" s="70" t="s">
        <v>1722</v>
      </c>
      <c r="C1361" s="70">
        <v>3</v>
      </c>
      <c r="D1361" s="70">
        <v>1356</v>
      </c>
      <c r="E1361" s="70">
        <v>150</v>
      </c>
      <c r="F1361" s="70">
        <v>150</v>
      </c>
      <c r="G1361" s="70">
        <v>0</v>
      </c>
      <c r="H1361" s="70">
        <v>100</v>
      </c>
      <c r="I1361" s="70">
        <v>0</v>
      </c>
      <c r="J1361" s="70">
        <v>300</v>
      </c>
      <c r="K1361" s="70">
        <v>100</v>
      </c>
      <c r="L1361" s="70">
        <v>0</v>
      </c>
      <c r="M1361" t="str">
        <f t="shared" si="21"/>
        <v>רועה צאן</v>
      </c>
      <c r="N1361" s="70" t="s">
        <v>100</v>
      </c>
    </row>
    <row r="1362" spans="1:14" x14ac:dyDescent="0.25">
      <c r="A1362" s="70" t="s">
        <v>770</v>
      </c>
      <c r="B1362" s="70" t="s">
        <v>771</v>
      </c>
      <c r="C1362" s="70">
        <v>1</v>
      </c>
      <c r="D1362" s="70">
        <v>1357</v>
      </c>
      <c r="E1362" s="70">
        <v>0</v>
      </c>
      <c r="F1362" s="70">
        <v>0</v>
      </c>
      <c r="G1362" s="70">
        <v>0</v>
      </c>
      <c r="H1362" s="70">
        <v>0</v>
      </c>
      <c r="I1362" s="70">
        <v>0</v>
      </c>
      <c r="J1362" s="70">
        <v>300</v>
      </c>
      <c r="K1362" s="70">
        <v>0</v>
      </c>
      <c r="L1362" s="70">
        <v>0</v>
      </c>
      <c r="M1362" t="str">
        <f t="shared" si="21"/>
        <v>רופא</v>
      </c>
      <c r="N1362" s="70" t="s">
        <v>100</v>
      </c>
    </row>
    <row r="1363" spans="1:14" x14ac:dyDescent="0.25">
      <c r="A1363" s="70">
        <v>2424</v>
      </c>
      <c r="B1363" s="70" t="s">
        <v>432</v>
      </c>
      <c r="C1363" s="70">
        <v>1</v>
      </c>
      <c r="D1363" s="70">
        <v>1358</v>
      </c>
      <c r="E1363" s="70">
        <v>0</v>
      </c>
      <c r="F1363" s="70">
        <v>0</v>
      </c>
      <c r="G1363" s="70">
        <v>0</v>
      </c>
      <c r="H1363" s="70">
        <v>0</v>
      </c>
      <c r="I1363" s="70">
        <v>0</v>
      </c>
      <c r="J1363" s="70">
        <v>300</v>
      </c>
      <c r="K1363" s="70">
        <v>0</v>
      </c>
      <c r="L1363" s="70">
        <v>0</v>
      </c>
      <c r="M1363" t="str">
        <f t="shared" si="21"/>
        <v>רופא גסטרואנטרולוג</v>
      </c>
      <c r="N1363" s="70" t="s">
        <v>100</v>
      </c>
    </row>
    <row r="1364" spans="1:14" x14ac:dyDescent="0.25">
      <c r="A1364" s="70">
        <v>1600</v>
      </c>
      <c r="B1364" s="70" t="s">
        <v>323</v>
      </c>
      <c r="C1364" s="70">
        <v>1</v>
      </c>
      <c r="D1364" s="70">
        <v>1359</v>
      </c>
      <c r="E1364" s="70">
        <v>100</v>
      </c>
      <c r="F1364" s="70">
        <v>100</v>
      </c>
      <c r="G1364" s="70">
        <v>0</v>
      </c>
      <c r="H1364" s="70">
        <v>0</v>
      </c>
      <c r="I1364" s="70">
        <v>0</v>
      </c>
      <c r="J1364" s="70">
        <v>300</v>
      </c>
      <c r="K1364" s="70">
        <v>100</v>
      </c>
      <c r="L1364" s="70">
        <v>0</v>
      </c>
      <c r="M1364" t="str">
        <f t="shared" si="21"/>
        <v>רופא מנתח</v>
      </c>
      <c r="N1364" s="70" t="s">
        <v>100</v>
      </c>
    </row>
    <row r="1365" spans="1:14" x14ac:dyDescent="0.25">
      <c r="A1365" s="70">
        <v>1363</v>
      </c>
      <c r="B1365" s="70" t="s">
        <v>303</v>
      </c>
      <c r="C1365" s="70">
        <v>7</v>
      </c>
      <c r="D1365" s="70">
        <v>1360</v>
      </c>
      <c r="E1365" s="70">
        <v>300</v>
      </c>
      <c r="F1365" s="70">
        <v>300</v>
      </c>
      <c r="G1365" s="70">
        <v>0</v>
      </c>
      <c r="H1365" s="70">
        <v>0</v>
      </c>
      <c r="I1365" s="70">
        <v>0</v>
      </c>
      <c r="J1365" s="70">
        <v>300</v>
      </c>
      <c r="K1365" s="70">
        <v>300</v>
      </c>
      <c r="L1365" s="70">
        <v>0</v>
      </c>
      <c r="M1365" t="str">
        <f t="shared" si="21"/>
        <v>רופא מצנטר</v>
      </c>
      <c r="N1365" s="70" t="s">
        <v>100</v>
      </c>
    </row>
    <row r="1366" spans="1:14" x14ac:dyDescent="0.25">
      <c r="A1366" s="70" t="s">
        <v>2074</v>
      </c>
      <c r="B1366" s="70" t="s">
        <v>2075</v>
      </c>
      <c r="C1366" s="70">
        <v>1</v>
      </c>
      <c r="D1366" s="70">
        <v>1361</v>
      </c>
      <c r="E1366" s="70">
        <v>100</v>
      </c>
      <c r="F1366" s="70">
        <v>100</v>
      </c>
      <c r="G1366" s="70">
        <v>0</v>
      </c>
      <c r="H1366" s="70">
        <v>0</v>
      </c>
      <c r="I1366" s="70">
        <v>0</v>
      </c>
      <c r="J1366" s="70">
        <v>300</v>
      </c>
      <c r="K1366" s="70">
        <v>100</v>
      </c>
      <c r="L1366" s="70">
        <v>0</v>
      </c>
      <c r="M1366" t="str">
        <f t="shared" si="21"/>
        <v>רופא נשים מילד ומנתח</v>
      </c>
      <c r="N1366" s="70" t="s">
        <v>100</v>
      </c>
    </row>
    <row r="1367" spans="1:14" x14ac:dyDescent="0.25">
      <c r="A1367" s="70">
        <v>1719</v>
      </c>
      <c r="B1367" s="70" t="s">
        <v>364</v>
      </c>
      <c r="C1367" s="70">
        <v>1</v>
      </c>
      <c r="D1367" s="70">
        <v>1362</v>
      </c>
      <c r="E1367" s="70">
        <v>0</v>
      </c>
      <c r="F1367" s="70">
        <v>0</v>
      </c>
      <c r="G1367" s="70">
        <v>0</v>
      </c>
      <c r="H1367" s="70">
        <v>0</v>
      </c>
      <c r="I1367" s="70">
        <v>0</v>
      </c>
      <c r="J1367" s="70">
        <v>300</v>
      </c>
      <c r="K1367" s="70">
        <v>0</v>
      </c>
      <c r="L1367" s="70">
        <v>0</v>
      </c>
      <c r="M1367" t="str">
        <f t="shared" si="21"/>
        <v>רופא עיניים</v>
      </c>
      <c r="N1367" s="70" t="s">
        <v>100</v>
      </c>
    </row>
    <row r="1368" spans="1:14" x14ac:dyDescent="0.25">
      <c r="A1368" s="70">
        <v>1787</v>
      </c>
      <c r="B1368" s="70" t="s">
        <v>409</v>
      </c>
      <c r="C1368" s="70">
        <v>3</v>
      </c>
      <c r="D1368" s="70">
        <v>1363</v>
      </c>
      <c r="E1368" s="70">
        <v>50</v>
      </c>
      <c r="F1368" s="70">
        <v>50</v>
      </c>
      <c r="G1368" s="70">
        <v>0</v>
      </c>
      <c r="H1368" s="70">
        <v>0</v>
      </c>
      <c r="I1368" s="70">
        <v>0</v>
      </c>
      <c r="J1368" s="70">
        <v>300</v>
      </c>
      <c r="K1368" s="70">
        <v>50</v>
      </c>
      <c r="L1368" s="70">
        <v>0</v>
      </c>
      <c r="M1368" t="str">
        <f t="shared" si="21"/>
        <v>רופא רנטגן</v>
      </c>
      <c r="N1368" s="70" t="s">
        <v>100</v>
      </c>
    </row>
    <row r="1369" spans="1:14" x14ac:dyDescent="0.25">
      <c r="A1369" s="70">
        <v>1500</v>
      </c>
      <c r="B1369" s="70" t="s">
        <v>304</v>
      </c>
      <c r="C1369" s="70">
        <v>1</v>
      </c>
      <c r="D1369" s="70">
        <v>1364</v>
      </c>
      <c r="E1369" s="70">
        <v>50</v>
      </c>
      <c r="F1369" s="70">
        <v>50</v>
      </c>
      <c r="G1369" s="70">
        <v>0</v>
      </c>
      <c r="H1369" s="70">
        <v>50</v>
      </c>
      <c r="I1369" s="70">
        <v>0</v>
      </c>
      <c r="J1369" s="70">
        <v>300</v>
      </c>
      <c r="K1369" s="70">
        <v>50</v>
      </c>
      <c r="L1369" s="70">
        <v>0</v>
      </c>
      <c r="M1369" t="str">
        <f t="shared" si="21"/>
        <v>רופא שיניים</v>
      </c>
      <c r="N1369" s="70" t="s">
        <v>100</v>
      </c>
    </row>
    <row r="1370" spans="1:14" x14ac:dyDescent="0.25">
      <c r="A1370" s="70" t="s">
        <v>1800</v>
      </c>
      <c r="B1370" s="70" t="s">
        <v>1801</v>
      </c>
      <c r="C1370" s="70">
        <v>1</v>
      </c>
      <c r="D1370" s="70">
        <v>1365</v>
      </c>
      <c r="E1370" s="70">
        <v>0</v>
      </c>
      <c r="F1370" s="70">
        <v>0</v>
      </c>
      <c r="G1370" s="70">
        <v>0</v>
      </c>
      <c r="H1370" s="70">
        <v>0</v>
      </c>
      <c r="I1370" s="70">
        <v>0</v>
      </c>
      <c r="J1370" s="70">
        <v>300</v>
      </c>
      <c r="K1370" s="70">
        <v>0</v>
      </c>
      <c r="L1370" s="70">
        <v>0</v>
      </c>
      <c r="M1370" t="str">
        <f t="shared" si="21"/>
        <v>רופא/ה אורולוג/ית</v>
      </c>
      <c r="N1370" s="70" t="s">
        <v>100</v>
      </c>
    </row>
    <row r="1371" spans="1:14" x14ac:dyDescent="0.25">
      <c r="A1371" s="70" t="s">
        <v>969</v>
      </c>
      <c r="B1371" s="70" t="s">
        <v>970</v>
      </c>
      <c r="C1371" s="70">
        <v>1</v>
      </c>
      <c r="D1371" s="70">
        <v>1366</v>
      </c>
      <c r="E1371" s="70">
        <v>100</v>
      </c>
      <c r="F1371" s="70">
        <v>100</v>
      </c>
      <c r="G1371" s="70">
        <v>0</v>
      </c>
      <c r="H1371" s="70">
        <v>0</v>
      </c>
      <c r="I1371" s="70">
        <v>0</v>
      </c>
      <c r="J1371" s="70">
        <v>300</v>
      </c>
      <c r="K1371" s="70">
        <v>100</v>
      </c>
      <c r="L1371" s="70">
        <v>0</v>
      </c>
      <c r="M1371" t="str">
        <f t="shared" si="21"/>
        <v>רופא/רופאה אורטופד/ית מנתח/ת</v>
      </c>
      <c r="N1371" s="70" t="s">
        <v>100</v>
      </c>
    </row>
    <row r="1372" spans="1:14" x14ac:dyDescent="0.25">
      <c r="A1372" s="70">
        <v>1081</v>
      </c>
      <c r="B1372" s="70" t="s">
        <v>179</v>
      </c>
      <c r="C1372" s="70">
        <v>1</v>
      </c>
      <c r="D1372" s="70">
        <v>1367</v>
      </c>
      <c r="E1372" s="70">
        <v>0</v>
      </c>
      <c r="F1372" s="70">
        <v>0</v>
      </c>
      <c r="G1372" s="70">
        <v>0</v>
      </c>
      <c r="H1372" s="70">
        <v>0</v>
      </c>
      <c r="I1372" s="70">
        <v>0</v>
      </c>
      <c r="J1372" s="70">
        <v>300</v>
      </c>
      <c r="K1372" s="70">
        <v>0</v>
      </c>
      <c r="L1372" s="70">
        <v>0</v>
      </c>
      <c r="M1372" t="str">
        <f t="shared" ref="M1372:M1435" si="22">TRIM(B1372)</f>
        <v>רופא/רופאה ילדים</v>
      </c>
      <c r="N1372" s="70" t="s">
        <v>100</v>
      </c>
    </row>
    <row r="1373" spans="1:14" x14ac:dyDescent="0.25">
      <c r="A1373" s="70" t="s">
        <v>1608</v>
      </c>
      <c r="B1373" s="70" t="s">
        <v>1609</v>
      </c>
      <c r="C1373" s="70">
        <v>1</v>
      </c>
      <c r="D1373" s="70">
        <v>1368</v>
      </c>
      <c r="E1373" s="70">
        <v>0</v>
      </c>
      <c r="F1373" s="70">
        <v>0</v>
      </c>
      <c r="G1373" s="70">
        <v>0</v>
      </c>
      <c r="H1373" s="70">
        <v>0</v>
      </c>
      <c r="I1373" s="70">
        <v>0</v>
      </c>
      <c r="J1373" s="70">
        <v>300</v>
      </c>
      <c r="K1373" s="70">
        <v>0</v>
      </c>
      <c r="L1373" s="70">
        <v>0</v>
      </c>
      <c r="M1373" t="str">
        <f t="shared" si="22"/>
        <v>רופא/רופאה מחקר במעבדה</v>
      </c>
      <c r="N1373" s="70" t="s">
        <v>100</v>
      </c>
    </row>
    <row r="1374" spans="1:14" x14ac:dyDescent="0.25">
      <c r="A1374" s="70" t="s">
        <v>724</v>
      </c>
      <c r="B1374" s="70" t="s">
        <v>725</v>
      </c>
      <c r="C1374" s="70">
        <v>1</v>
      </c>
      <c r="D1374" s="70">
        <v>1369</v>
      </c>
      <c r="E1374" s="70">
        <v>100</v>
      </c>
      <c r="F1374" s="70">
        <v>100</v>
      </c>
      <c r="G1374" s="70">
        <v>0</v>
      </c>
      <c r="H1374" s="70">
        <v>0</v>
      </c>
      <c r="I1374" s="70">
        <v>0</v>
      </c>
      <c r="J1374" s="70">
        <v>300</v>
      </c>
      <c r="K1374" s="70">
        <v>100</v>
      </c>
      <c r="L1374" s="70">
        <v>0</v>
      </c>
      <c r="M1374" t="str">
        <f t="shared" si="22"/>
        <v>רופא/רופאה מנתח/ת</v>
      </c>
      <c r="N1374" s="70" t="s">
        <v>100</v>
      </c>
    </row>
    <row r="1375" spans="1:14" x14ac:dyDescent="0.25">
      <c r="A1375" s="70" t="s">
        <v>1884</v>
      </c>
      <c r="B1375" s="70" t="s">
        <v>1885</v>
      </c>
      <c r="C1375" s="70">
        <v>1</v>
      </c>
      <c r="D1375" s="70">
        <v>1370</v>
      </c>
      <c r="E1375" s="70">
        <v>100</v>
      </c>
      <c r="F1375" s="70">
        <v>100</v>
      </c>
      <c r="G1375" s="70">
        <v>0</v>
      </c>
      <c r="H1375" s="70">
        <v>0</v>
      </c>
      <c r="I1375" s="70">
        <v>0</v>
      </c>
      <c r="J1375" s="70">
        <v>300</v>
      </c>
      <c r="K1375" s="70">
        <v>100</v>
      </c>
      <c r="L1375" s="70">
        <v>0</v>
      </c>
      <c r="M1375" t="str">
        <f t="shared" si="22"/>
        <v>רופא/רופאה מנתח/ת פה ולסת</v>
      </c>
      <c r="N1375" s="70" t="s">
        <v>100</v>
      </c>
    </row>
    <row r="1376" spans="1:14" x14ac:dyDescent="0.25">
      <c r="A1376" s="70" t="s">
        <v>1725</v>
      </c>
      <c r="B1376" s="70" t="s">
        <v>1726</v>
      </c>
      <c r="C1376" s="70">
        <v>1</v>
      </c>
      <c r="D1376" s="70">
        <v>1371</v>
      </c>
      <c r="E1376" s="70">
        <v>0</v>
      </c>
      <c r="F1376" s="70">
        <v>0</v>
      </c>
      <c r="G1376" s="70">
        <v>0</v>
      </c>
      <c r="H1376" s="70">
        <v>0</v>
      </c>
      <c r="I1376" s="70">
        <v>0</v>
      </c>
      <c r="J1376" s="70">
        <v>300</v>
      </c>
      <c r="K1376" s="70">
        <v>0</v>
      </c>
      <c r="L1376" s="70">
        <v>0</v>
      </c>
      <c r="M1376" t="str">
        <f t="shared" si="22"/>
        <v>רופא/רופאה מרדים/מרדימה</v>
      </c>
      <c r="N1376" s="70" t="s">
        <v>100</v>
      </c>
    </row>
    <row r="1377" spans="1:14" x14ac:dyDescent="0.25">
      <c r="A1377" s="70" t="s">
        <v>1642</v>
      </c>
      <c r="B1377" s="70" t="s">
        <v>1643</v>
      </c>
      <c r="C1377" s="70">
        <v>1</v>
      </c>
      <c r="D1377" s="70">
        <v>1372</v>
      </c>
      <c r="E1377" s="70">
        <v>0</v>
      </c>
      <c r="F1377" s="70">
        <v>0</v>
      </c>
      <c r="G1377" s="70">
        <v>0</v>
      </c>
      <c r="H1377" s="70">
        <v>0</v>
      </c>
      <c r="I1377" s="70">
        <v>0</v>
      </c>
      <c r="J1377" s="70">
        <v>300</v>
      </c>
      <c r="K1377" s="70">
        <v>0</v>
      </c>
      <c r="L1377" s="70">
        <v>0</v>
      </c>
      <c r="M1377" t="str">
        <f t="shared" si="22"/>
        <v>רופא/רופאה ניורולוג/נוירולוגית</v>
      </c>
      <c r="N1377" s="70" t="s">
        <v>100</v>
      </c>
    </row>
    <row r="1378" spans="1:14" x14ac:dyDescent="0.25">
      <c r="A1378" s="70" t="s">
        <v>1438</v>
      </c>
      <c r="B1378" s="70" t="s">
        <v>1439</v>
      </c>
      <c r="C1378" s="70">
        <v>1</v>
      </c>
      <c r="D1378" s="70">
        <v>1373</v>
      </c>
      <c r="E1378" s="70">
        <v>0</v>
      </c>
      <c r="F1378" s="70">
        <v>0</v>
      </c>
      <c r="G1378" s="70">
        <v>0</v>
      </c>
      <c r="H1378" s="70">
        <v>0</v>
      </c>
      <c r="I1378" s="70">
        <v>0</v>
      </c>
      <c r="J1378" s="70">
        <v>300</v>
      </c>
      <c r="K1378" s="70">
        <v>0</v>
      </c>
      <c r="L1378" s="70">
        <v>0</v>
      </c>
      <c r="M1378" t="str">
        <f t="shared" si="22"/>
        <v>רופא/רופאה נשים</v>
      </c>
      <c r="N1378" s="70" t="s">
        <v>100</v>
      </c>
    </row>
    <row r="1379" spans="1:14" x14ac:dyDescent="0.25">
      <c r="A1379" s="70" t="s">
        <v>1802</v>
      </c>
      <c r="B1379" s="70" t="s">
        <v>1803</v>
      </c>
      <c r="C1379" s="70">
        <v>1</v>
      </c>
      <c r="D1379" s="70">
        <v>1374</v>
      </c>
      <c r="E1379" s="70">
        <v>0</v>
      </c>
      <c r="F1379" s="70">
        <v>0</v>
      </c>
      <c r="G1379" s="70">
        <v>0</v>
      </c>
      <c r="H1379" s="70">
        <v>0</v>
      </c>
      <c r="I1379" s="70">
        <v>0</v>
      </c>
      <c r="J1379" s="70">
        <v>300</v>
      </c>
      <c r="K1379" s="70">
        <v>0</v>
      </c>
      <c r="L1379" s="70">
        <v>0</v>
      </c>
      <c r="M1379" t="str">
        <f t="shared" si="22"/>
        <v>רופא/רופאה קרדיולוג/קרדיאולוגית</v>
      </c>
      <c r="N1379" s="70" t="s">
        <v>100</v>
      </c>
    </row>
    <row r="1380" spans="1:14" x14ac:dyDescent="0.25">
      <c r="A1380" s="70" t="s">
        <v>788</v>
      </c>
      <c r="B1380" s="70" t="s">
        <v>789</v>
      </c>
      <c r="C1380" s="70">
        <v>1</v>
      </c>
      <c r="D1380" s="70">
        <v>1375</v>
      </c>
      <c r="E1380" s="70">
        <v>0</v>
      </c>
      <c r="F1380" s="70">
        <v>0</v>
      </c>
      <c r="G1380" s="70">
        <v>0</v>
      </c>
      <c r="H1380" s="70">
        <v>0</v>
      </c>
      <c r="I1380" s="70">
        <v>0</v>
      </c>
      <c r="J1380" s="70">
        <v>300</v>
      </c>
      <c r="K1380" s="70">
        <v>0</v>
      </c>
      <c r="L1380" s="70">
        <v>0</v>
      </c>
      <c r="M1380" t="str">
        <f t="shared" si="22"/>
        <v>רוקח</v>
      </c>
      <c r="N1380" s="70" t="s">
        <v>100</v>
      </c>
    </row>
    <row r="1381" spans="1:14" x14ac:dyDescent="0.25">
      <c r="A1381" s="70">
        <v>2553</v>
      </c>
      <c r="B1381" s="70" t="s">
        <v>556</v>
      </c>
      <c r="C1381" s="70">
        <v>3</v>
      </c>
      <c r="D1381" s="70">
        <v>1376</v>
      </c>
      <c r="E1381" s="70">
        <v>100</v>
      </c>
      <c r="F1381" s="70">
        <v>100</v>
      </c>
      <c r="G1381" s="70">
        <v>0</v>
      </c>
      <c r="H1381" s="70">
        <v>0</v>
      </c>
      <c r="I1381" s="70">
        <v>0</v>
      </c>
      <c r="J1381" s="70">
        <v>300</v>
      </c>
      <c r="K1381" s="70">
        <v>100</v>
      </c>
      <c r="L1381" s="70">
        <v>0</v>
      </c>
      <c r="M1381" t="str">
        <f t="shared" si="22"/>
        <v>רוקח גרעיני</v>
      </c>
      <c r="N1381" s="70" t="s">
        <v>100</v>
      </c>
    </row>
    <row r="1382" spans="1:14" x14ac:dyDescent="0.25">
      <c r="A1382" s="70">
        <v>2422</v>
      </c>
      <c r="B1382" s="70" t="s">
        <v>430</v>
      </c>
      <c r="C1382" s="70">
        <v>1</v>
      </c>
      <c r="D1382" s="70">
        <v>1377</v>
      </c>
      <c r="E1382" s="70">
        <v>0</v>
      </c>
      <c r="F1382" s="70">
        <v>0</v>
      </c>
      <c r="G1382" s="70">
        <v>0</v>
      </c>
      <c r="H1382" s="70">
        <v>0</v>
      </c>
      <c r="I1382" s="70">
        <v>0</v>
      </c>
      <c r="J1382" s="70">
        <v>300</v>
      </c>
      <c r="K1382" s="70">
        <v>0</v>
      </c>
      <c r="L1382" s="70">
        <v>0</v>
      </c>
      <c r="M1382" t="str">
        <f t="shared" si="22"/>
        <v>רוקח/ת ממונה</v>
      </c>
      <c r="N1382" s="70" t="s">
        <v>100</v>
      </c>
    </row>
    <row r="1383" spans="1:14" x14ac:dyDescent="0.25">
      <c r="A1383" s="70">
        <v>2717</v>
      </c>
      <c r="B1383" s="70" t="s">
        <v>2324</v>
      </c>
      <c r="C1383" s="70">
        <v>3</v>
      </c>
      <c r="D1383" s="70">
        <v>1378</v>
      </c>
      <c r="E1383" s="70">
        <v>50</v>
      </c>
      <c r="F1383" s="70">
        <v>50</v>
      </c>
      <c r="G1383" s="70">
        <v>0</v>
      </c>
      <c r="H1383" s="70">
        <v>0</v>
      </c>
      <c r="I1383" s="70">
        <v>0</v>
      </c>
      <c r="J1383" s="70">
        <v>300</v>
      </c>
      <c r="K1383" s="70">
        <v>50</v>
      </c>
      <c r="L1383" s="70">
        <v>0</v>
      </c>
      <c r="M1383" t="str">
        <f t="shared" si="22"/>
        <v>רוקמת</v>
      </c>
      <c r="N1383" s="70" t="s">
        <v>100</v>
      </c>
    </row>
    <row r="1384" spans="1:14" x14ac:dyDescent="0.25">
      <c r="A1384" s="70" t="s">
        <v>1788</v>
      </c>
      <c r="B1384" s="70" t="s">
        <v>1789</v>
      </c>
      <c r="C1384" s="70">
        <v>3</v>
      </c>
      <c r="D1384" s="70">
        <v>1379</v>
      </c>
      <c r="E1384" s="70">
        <v>0</v>
      </c>
      <c r="F1384" s="70">
        <v>0</v>
      </c>
      <c r="G1384" s="70">
        <v>0</v>
      </c>
      <c r="H1384" s="70">
        <v>0</v>
      </c>
      <c r="I1384" s="70">
        <v>0</v>
      </c>
      <c r="J1384" s="70">
        <v>300</v>
      </c>
      <c r="K1384" s="70">
        <v>0</v>
      </c>
      <c r="L1384" s="70">
        <v>0</v>
      </c>
      <c r="M1384" t="str">
        <f t="shared" si="22"/>
        <v>ריתמיקאי/ריתמיקאית</v>
      </c>
      <c r="N1384" s="70" t="s">
        <v>100</v>
      </c>
    </row>
    <row r="1385" spans="1:14" x14ac:dyDescent="0.25">
      <c r="A1385" s="70" t="s">
        <v>1994</v>
      </c>
      <c r="B1385" s="70" t="s">
        <v>1995</v>
      </c>
      <c r="C1385" s="70">
        <v>1</v>
      </c>
      <c r="D1385" s="70">
        <v>1380</v>
      </c>
      <c r="E1385" s="70">
        <v>0</v>
      </c>
      <c r="F1385" s="70">
        <v>0</v>
      </c>
      <c r="G1385" s="70">
        <v>0</v>
      </c>
      <c r="H1385" s="70">
        <v>0</v>
      </c>
      <c r="I1385" s="70">
        <v>0</v>
      </c>
      <c r="J1385" s="70">
        <v>300</v>
      </c>
      <c r="K1385" s="70">
        <v>0</v>
      </c>
      <c r="L1385" s="70">
        <v>0</v>
      </c>
      <c r="M1385" t="str">
        <f t="shared" si="22"/>
        <v>רכז/רכזת חינוך</v>
      </c>
      <c r="N1385" s="70" t="s">
        <v>100</v>
      </c>
    </row>
    <row r="1386" spans="1:14" x14ac:dyDescent="0.25">
      <c r="A1386" s="70" t="s">
        <v>1398</v>
      </c>
      <c r="B1386" s="70" t="s">
        <v>1399</v>
      </c>
      <c r="C1386" s="70">
        <v>1</v>
      </c>
      <c r="D1386" s="70">
        <v>1381</v>
      </c>
      <c r="E1386" s="70">
        <v>0</v>
      </c>
      <c r="F1386" s="70">
        <v>0</v>
      </c>
      <c r="G1386" s="70">
        <v>0</v>
      </c>
      <c r="H1386" s="70">
        <v>0</v>
      </c>
      <c r="I1386" s="70">
        <v>0</v>
      </c>
      <c r="J1386" s="70">
        <v>300</v>
      </c>
      <c r="K1386" s="70">
        <v>0</v>
      </c>
      <c r="L1386" s="70">
        <v>0</v>
      </c>
      <c r="M1386" t="str">
        <f t="shared" si="22"/>
        <v>רכז/רכזת כח אדם</v>
      </c>
      <c r="N1386" s="70" t="s">
        <v>100</v>
      </c>
    </row>
    <row r="1387" spans="1:14" x14ac:dyDescent="0.25">
      <c r="A1387" s="70">
        <v>1022</v>
      </c>
      <c r="B1387" s="70" t="s">
        <v>132</v>
      </c>
      <c r="C1387" s="70">
        <v>3</v>
      </c>
      <c r="D1387" s="70">
        <v>1382</v>
      </c>
      <c r="E1387" s="70">
        <v>100</v>
      </c>
      <c r="F1387" s="70">
        <v>100</v>
      </c>
      <c r="G1387" s="70">
        <v>0</v>
      </c>
      <c r="H1387" s="70">
        <v>100</v>
      </c>
      <c r="I1387" s="70">
        <v>0</v>
      </c>
      <c r="J1387" s="70">
        <v>300</v>
      </c>
      <c r="K1387" s="70">
        <v>100</v>
      </c>
      <c r="L1387" s="70">
        <v>0</v>
      </c>
      <c r="M1387" t="str">
        <f t="shared" si="22"/>
        <v>רכז/רכזת מעבדה במחלקת עבודות מע"צ</v>
      </c>
      <c r="N1387" s="70" t="s">
        <v>100</v>
      </c>
    </row>
    <row r="1388" spans="1:14" x14ac:dyDescent="0.25">
      <c r="A1388" s="70">
        <v>1003</v>
      </c>
      <c r="B1388" s="70" t="s">
        <v>115</v>
      </c>
      <c r="C1388" s="70">
        <v>3</v>
      </c>
      <c r="D1388" s="70">
        <v>1383</v>
      </c>
      <c r="E1388" s="70">
        <v>0</v>
      </c>
      <c r="F1388" s="70">
        <v>0</v>
      </c>
      <c r="G1388" s="70">
        <v>0</v>
      </c>
      <c r="H1388" s="70">
        <v>0</v>
      </c>
      <c r="I1388" s="70">
        <v>0</v>
      </c>
      <c r="J1388" s="70">
        <v>300</v>
      </c>
      <c r="K1388" s="70">
        <v>0</v>
      </c>
      <c r="L1388" s="70">
        <v>0</v>
      </c>
      <c r="M1388" t="str">
        <f t="shared" si="22"/>
        <v>רכז/רכזת משק</v>
      </c>
      <c r="N1388" s="70" t="s">
        <v>100</v>
      </c>
    </row>
    <row r="1389" spans="1:14" x14ac:dyDescent="0.25">
      <c r="A1389" s="70" t="s">
        <v>1988</v>
      </c>
      <c r="B1389" s="70" t="s">
        <v>1989</v>
      </c>
      <c r="C1389" s="70">
        <v>1</v>
      </c>
      <c r="D1389" s="70">
        <v>1384</v>
      </c>
      <c r="E1389" s="70">
        <v>0</v>
      </c>
      <c r="F1389" s="70">
        <v>0</v>
      </c>
      <c r="G1389" s="70">
        <v>0</v>
      </c>
      <c r="H1389" s="70">
        <v>0</v>
      </c>
      <c r="I1389" s="70">
        <v>0</v>
      </c>
      <c r="J1389" s="70">
        <v>300</v>
      </c>
      <c r="K1389" s="70">
        <v>0</v>
      </c>
      <c r="L1389" s="70">
        <v>0</v>
      </c>
      <c r="M1389" t="str">
        <f t="shared" si="22"/>
        <v>רכז/רכזת פניות הציבור</v>
      </c>
      <c r="N1389" s="70" t="s">
        <v>100</v>
      </c>
    </row>
    <row r="1390" spans="1:14" x14ac:dyDescent="0.25">
      <c r="A1390" s="70" t="s">
        <v>1640</v>
      </c>
      <c r="B1390" s="70" t="s">
        <v>1641</v>
      </c>
      <c r="C1390" s="70">
        <v>2</v>
      </c>
      <c r="D1390" s="70">
        <v>1385</v>
      </c>
      <c r="E1390" s="70">
        <v>0</v>
      </c>
      <c r="F1390" s="70">
        <v>0</v>
      </c>
      <c r="G1390" s="70">
        <v>0</v>
      </c>
      <c r="H1390" s="70">
        <v>0</v>
      </c>
      <c r="I1390" s="70">
        <v>0</v>
      </c>
      <c r="J1390" s="70">
        <v>300</v>
      </c>
      <c r="K1390" s="70">
        <v>0</v>
      </c>
      <c r="L1390" s="70">
        <v>0</v>
      </c>
      <c r="M1390" t="str">
        <f t="shared" si="22"/>
        <v>רכז/ת הסברה וחינוך</v>
      </c>
      <c r="N1390" s="70" t="s">
        <v>100</v>
      </c>
    </row>
    <row r="1391" spans="1:14" x14ac:dyDescent="0.25">
      <c r="A1391" s="70">
        <v>1778</v>
      </c>
      <c r="B1391" s="70" t="s">
        <v>375</v>
      </c>
      <c r="C1391" s="70">
        <v>2</v>
      </c>
      <c r="D1391" s="70">
        <v>1386</v>
      </c>
      <c r="E1391" s="70">
        <v>0</v>
      </c>
      <c r="F1391" s="70">
        <v>0</v>
      </c>
      <c r="G1391" s="70">
        <v>0</v>
      </c>
      <c r="H1391" s="70">
        <v>0</v>
      </c>
      <c r="I1391" s="70">
        <v>0</v>
      </c>
      <c r="J1391" s="70">
        <v>300</v>
      </c>
      <c r="K1391" s="70">
        <v>0</v>
      </c>
      <c r="L1391" s="70">
        <v>0</v>
      </c>
      <c r="M1391" t="str">
        <f t="shared" si="22"/>
        <v>רכזת מדיה</v>
      </c>
      <c r="N1391" s="70" t="s">
        <v>100</v>
      </c>
    </row>
    <row r="1392" spans="1:14" x14ac:dyDescent="0.25">
      <c r="A1392" s="70" t="s">
        <v>820</v>
      </c>
      <c r="B1392" s="70" t="s">
        <v>821</v>
      </c>
      <c r="C1392" s="70">
        <v>7</v>
      </c>
      <c r="D1392" s="70">
        <v>1387</v>
      </c>
      <c r="E1392" s="70">
        <v>300</v>
      </c>
      <c r="F1392" s="70">
        <v>300</v>
      </c>
      <c r="G1392" s="70">
        <v>0</v>
      </c>
      <c r="H1392" s="70">
        <v>100</v>
      </c>
      <c r="I1392" s="70">
        <v>0</v>
      </c>
      <c r="J1392" s="70">
        <v>300</v>
      </c>
      <c r="K1392" s="70">
        <v>300</v>
      </c>
      <c r="L1392" s="70">
        <v>0</v>
      </c>
      <c r="M1392" t="str">
        <f t="shared" si="22"/>
        <v>רכיבה על סוסים (חובב)</v>
      </c>
      <c r="N1392" s="70" t="s">
        <v>100</v>
      </c>
    </row>
    <row r="1393" spans="1:14" x14ac:dyDescent="0.25">
      <c r="A1393" s="70" t="s">
        <v>2006</v>
      </c>
      <c r="B1393" s="70" t="s">
        <v>2007</v>
      </c>
      <c r="C1393" s="70">
        <v>3</v>
      </c>
      <c r="D1393" s="70">
        <v>1388</v>
      </c>
      <c r="E1393" s="70">
        <v>50</v>
      </c>
      <c r="F1393" s="70">
        <v>50</v>
      </c>
      <c r="G1393" s="70">
        <v>0</v>
      </c>
      <c r="H1393" s="70">
        <v>0</v>
      </c>
      <c r="I1393" s="70">
        <v>0</v>
      </c>
      <c r="J1393" s="70">
        <v>300</v>
      </c>
      <c r="K1393" s="70">
        <v>50</v>
      </c>
      <c r="L1393" s="70">
        <v>0</v>
      </c>
      <c r="M1393" t="str">
        <f t="shared" si="22"/>
        <v>רפד</v>
      </c>
      <c r="N1393" s="70" t="s">
        <v>100</v>
      </c>
    </row>
    <row r="1394" spans="1:14" x14ac:dyDescent="0.25">
      <c r="A1394" s="70" t="s">
        <v>1812</v>
      </c>
      <c r="B1394" s="70" t="s">
        <v>1813</v>
      </c>
      <c r="C1394" s="70">
        <v>3</v>
      </c>
      <c r="D1394" s="70">
        <v>1389</v>
      </c>
      <c r="E1394" s="70">
        <v>50</v>
      </c>
      <c r="F1394" s="70">
        <v>50</v>
      </c>
      <c r="G1394" s="70">
        <v>0</v>
      </c>
      <c r="H1394" s="70">
        <v>100</v>
      </c>
      <c r="I1394" s="70">
        <v>0</v>
      </c>
      <c r="J1394" s="70">
        <v>300</v>
      </c>
      <c r="K1394" s="70">
        <v>50</v>
      </c>
      <c r="L1394" s="70">
        <v>0</v>
      </c>
      <c r="M1394" t="str">
        <f t="shared" si="22"/>
        <v>רפתן/רפתנית</v>
      </c>
      <c r="N1394" s="70" t="s">
        <v>100</v>
      </c>
    </row>
    <row r="1395" spans="1:14" x14ac:dyDescent="0.25">
      <c r="A1395" s="70" t="s">
        <v>2082</v>
      </c>
      <c r="B1395" s="70" t="s">
        <v>2083</v>
      </c>
      <c r="C1395" s="70">
        <v>3</v>
      </c>
      <c r="D1395" s="70">
        <v>1390</v>
      </c>
      <c r="E1395" s="70">
        <v>100</v>
      </c>
      <c r="F1395" s="70">
        <v>100</v>
      </c>
      <c r="G1395" s="70">
        <v>0</v>
      </c>
      <c r="H1395" s="70">
        <v>100</v>
      </c>
      <c r="I1395" s="70">
        <v>0</v>
      </c>
      <c r="J1395" s="70">
        <v>300</v>
      </c>
      <c r="K1395" s="70">
        <v>100</v>
      </c>
      <c r="L1395" s="70">
        <v>0</v>
      </c>
      <c r="M1395" t="str">
        <f t="shared" si="22"/>
        <v>רצף</v>
      </c>
      <c r="N1395" s="70" t="s">
        <v>100</v>
      </c>
    </row>
    <row r="1396" spans="1:14" x14ac:dyDescent="0.25">
      <c r="A1396" s="70">
        <v>1047</v>
      </c>
      <c r="B1396" s="70" t="s">
        <v>151</v>
      </c>
      <c r="C1396" s="70">
        <v>7</v>
      </c>
      <c r="D1396" s="70">
        <v>1391</v>
      </c>
      <c r="E1396" s="70">
        <v>300</v>
      </c>
      <c r="F1396" s="70">
        <v>300</v>
      </c>
      <c r="G1396" s="70">
        <v>0</v>
      </c>
      <c r="H1396" s="70">
        <v>0</v>
      </c>
      <c r="I1396" s="70">
        <v>0</v>
      </c>
      <c r="J1396" s="70">
        <v>300</v>
      </c>
      <c r="K1396" s="70">
        <v>0</v>
      </c>
      <c r="L1396" s="70">
        <v>0</v>
      </c>
      <c r="M1396" t="str">
        <f t="shared" si="22"/>
        <v>רקדן-במאי .</v>
      </c>
      <c r="N1396" s="70" t="s">
        <v>100</v>
      </c>
    </row>
    <row r="1397" spans="1:14" x14ac:dyDescent="0.25">
      <c r="A1397" s="70" t="s">
        <v>985</v>
      </c>
      <c r="B1397" s="70" t="s">
        <v>986</v>
      </c>
      <c r="C1397" s="70">
        <v>7</v>
      </c>
      <c r="D1397" s="70">
        <v>1392</v>
      </c>
      <c r="E1397" s="70">
        <v>300</v>
      </c>
      <c r="F1397" s="70">
        <v>300</v>
      </c>
      <c r="G1397" s="70">
        <v>0</v>
      </c>
      <c r="H1397" s="70">
        <v>0</v>
      </c>
      <c r="I1397" s="70">
        <v>0</v>
      </c>
      <c r="J1397" s="70">
        <v>300</v>
      </c>
      <c r="K1397" s="70">
        <v>0</v>
      </c>
      <c r="L1397" s="70">
        <v>0</v>
      </c>
      <c r="M1397" t="str">
        <f t="shared" si="22"/>
        <v>רקדן</v>
      </c>
      <c r="N1397" s="70" t="s">
        <v>100</v>
      </c>
    </row>
    <row r="1398" spans="1:14" x14ac:dyDescent="0.25">
      <c r="A1398" s="70">
        <v>1128</v>
      </c>
      <c r="B1398" s="70" t="s">
        <v>218</v>
      </c>
      <c r="C1398" s="70">
        <v>7</v>
      </c>
      <c r="D1398" s="70">
        <v>1393</v>
      </c>
      <c r="E1398" s="70">
        <v>300</v>
      </c>
      <c r="F1398" s="70">
        <v>300</v>
      </c>
      <c r="G1398" s="70">
        <v>0</v>
      </c>
      <c r="H1398" s="70">
        <v>100</v>
      </c>
      <c r="I1398" s="70">
        <v>0</v>
      </c>
      <c r="J1398" s="70">
        <v>300</v>
      </c>
      <c r="K1398" s="70">
        <v>300</v>
      </c>
      <c r="L1398" s="70">
        <v>0</v>
      </c>
      <c r="M1398" t="str">
        <f t="shared" si="22"/>
        <v>רקדנית בטן</v>
      </c>
      <c r="N1398" s="70" t="s">
        <v>100</v>
      </c>
    </row>
    <row r="1399" spans="1:14" x14ac:dyDescent="0.25">
      <c r="A1399" s="70">
        <v>2572</v>
      </c>
      <c r="B1399" s="70" t="s">
        <v>572</v>
      </c>
      <c r="C1399" s="70">
        <v>1</v>
      </c>
      <c r="D1399" s="70">
        <v>1394</v>
      </c>
      <c r="E1399" s="70">
        <v>0</v>
      </c>
      <c r="F1399" s="70">
        <v>0</v>
      </c>
      <c r="G1399" s="70">
        <v>0</v>
      </c>
      <c r="H1399" s="70">
        <v>0</v>
      </c>
      <c r="I1399" s="70">
        <v>0</v>
      </c>
      <c r="J1399" s="70">
        <v>300</v>
      </c>
      <c r="K1399" s="70">
        <v>0</v>
      </c>
      <c r="L1399" s="70">
        <v>0</v>
      </c>
      <c r="M1399" t="str">
        <f t="shared" si="22"/>
        <v>רשם הוצל"פ</v>
      </c>
      <c r="N1399" s="70" t="s">
        <v>100</v>
      </c>
    </row>
    <row r="1400" spans="1:14" x14ac:dyDescent="0.25">
      <c r="A1400" s="70">
        <v>2558</v>
      </c>
      <c r="B1400" s="70" t="s">
        <v>561</v>
      </c>
      <c r="C1400" s="70">
        <v>1</v>
      </c>
      <c r="D1400" s="70">
        <v>1395</v>
      </c>
      <c r="E1400" s="70">
        <v>0</v>
      </c>
      <c r="F1400" s="70">
        <v>0</v>
      </c>
      <c r="G1400" s="70">
        <v>0</v>
      </c>
      <c r="H1400" s="70">
        <v>0</v>
      </c>
      <c r="I1400" s="70">
        <v>0</v>
      </c>
      <c r="J1400" s="70">
        <v>300</v>
      </c>
      <c r="K1400" s="70">
        <v>0</v>
      </c>
      <c r="L1400" s="70">
        <v>0</v>
      </c>
      <c r="M1400" t="str">
        <f t="shared" si="22"/>
        <v>רשם תרופות</v>
      </c>
      <c r="N1400" s="70" t="s">
        <v>100</v>
      </c>
    </row>
    <row r="1401" spans="1:14" x14ac:dyDescent="0.25">
      <c r="A1401" s="70" t="s">
        <v>1900</v>
      </c>
      <c r="B1401" s="70" t="s">
        <v>1901</v>
      </c>
      <c r="C1401" s="70">
        <v>3</v>
      </c>
      <c r="D1401" s="70">
        <v>1396</v>
      </c>
      <c r="E1401" s="70">
        <v>150</v>
      </c>
      <c r="F1401" s="70">
        <v>150</v>
      </c>
      <c r="G1401" s="70">
        <v>0</v>
      </c>
      <c r="H1401" s="70">
        <v>100</v>
      </c>
      <c r="I1401" s="70">
        <v>0</v>
      </c>
      <c r="J1401" s="70">
        <v>300</v>
      </c>
      <c r="K1401" s="70">
        <v>150</v>
      </c>
      <c r="L1401" s="70">
        <v>0</v>
      </c>
      <c r="M1401" t="str">
        <f t="shared" si="22"/>
        <v>רתך</v>
      </c>
      <c r="N1401" s="70" t="s">
        <v>100</v>
      </c>
    </row>
    <row r="1402" spans="1:14" x14ac:dyDescent="0.25">
      <c r="A1402" s="70">
        <v>1017</v>
      </c>
      <c r="B1402" s="70" t="s">
        <v>127</v>
      </c>
      <c r="C1402" s="70">
        <v>3</v>
      </c>
      <c r="D1402" s="70">
        <v>1397</v>
      </c>
      <c r="E1402" s="70">
        <v>150</v>
      </c>
      <c r="F1402" s="70">
        <v>150</v>
      </c>
      <c r="G1402" s="70">
        <v>0</v>
      </c>
      <c r="H1402" s="70">
        <v>100</v>
      </c>
      <c r="I1402" s="70">
        <v>0</v>
      </c>
      <c r="J1402" s="70">
        <v>300</v>
      </c>
      <c r="K1402" s="70">
        <v>150</v>
      </c>
      <c r="L1402" s="70">
        <v>0</v>
      </c>
      <c r="M1402" t="str">
        <f t="shared" si="22"/>
        <v>רתך תעופתי</v>
      </c>
      <c r="N1402" s="70" t="s">
        <v>100</v>
      </c>
    </row>
    <row r="1403" spans="1:14" x14ac:dyDescent="0.25">
      <c r="A1403" s="70">
        <v>1019</v>
      </c>
      <c r="B1403" s="70" t="s">
        <v>129</v>
      </c>
      <c r="C1403" s="70">
        <v>3</v>
      </c>
      <c r="D1403" s="70">
        <v>1398</v>
      </c>
      <c r="E1403" s="70">
        <v>0</v>
      </c>
      <c r="F1403" s="70">
        <v>0</v>
      </c>
      <c r="G1403" s="70">
        <v>0</v>
      </c>
      <c r="H1403" s="70">
        <v>0</v>
      </c>
      <c r="I1403" s="70">
        <v>0</v>
      </c>
      <c r="J1403" s="70">
        <v>300</v>
      </c>
      <c r="K1403" s="70">
        <v>0</v>
      </c>
      <c r="L1403" s="70">
        <v>0</v>
      </c>
      <c r="M1403" t="str">
        <f t="shared" si="22"/>
        <v>שדכן/שדכנית</v>
      </c>
      <c r="N1403" s="70" t="s">
        <v>100</v>
      </c>
    </row>
    <row r="1404" spans="1:14" x14ac:dyDescent="0.25">
      <c r="A1404" s="70">
        <v>1135</v>
      </c>
      <c r="B1404" s="70" t="s">
        <v>222</v>
      </c>
      <c r="C1404" s="70">
        <v>2</v>
      </c>
      <c r="D1404" s="70">
        <v>1399</v>
      </c>
      <c r="E1404" s="70">
        <v>0</v>
      </c>
      <c r="F1404" s="70">
        <v>0</v>
      </c>
      <c r="G1404" s="70">
        <v>0</v>
      </c>
      <c r="H1404" s="70">
        <v>0</v>
      </c>
      <c r="I1404" s="70">
        <v>0</v>
      </c>
      <c r="J1404" s="70">
        <v>300</v>
      </c>
      <c r="K1404" s="70">
        <v>0</v>
      </c>
      <c r="L1404" s="70">
        <v>0</v>
      </c>
      <c r="M1404" t="str">
        <f t="shared" si="22"/>
        <v>שדר ספורט מהשטח</v>
      </c>
      <c r="N1404" s="70" t="s">
        <v>100</v>
      </c>
    </row>
    <row r="1405" spans="1:14" x14ac:dyDescent="0.25">
      <c r="A1405" s="70">
        <v>1235</v>
      </c>
      <c r="B1405" s="70" t="s">
        <v>282</v>
      </c>
      <c r="C1405" s="70">
        <v>3</v>
      </c>
      <c r="D1405" s="70">
        <v>1400</v>
      </c>
      <c r="E1405" s="70">
        <v>0</v>
      </c>
      <c r="F1405" s="70">
        <v>0</v>
      </c>
      <c r="G1405" s="70">
        <v>0</v>
      </c>
      <c r="H1405" s="70">
        <v>0</v>
      </c>
      <c r="I1405" s="70">
        <v>0</v>
      </c>
      <c r="J1405" s="70">
        <v>300</v>
      </c>
      <c r="K1405" s="70">
        <v>0</v>
      </c>
      <c r="L1405" s="70">
        <v>0</v>
      </c>
      <c r="M1405" t="str">
        <f t="shared" si="22"/>
        <v>שדר רדיו</v>
      </c>
      <c r="N1405" s="70" t="s">
        <v>100</v>
      </c>
    </row>
    <row r="1406" spans="1:14" x14ac:dyDescent="0.25">
      <c r="A1406" s="70">
        <v>2395</v>
      </c>
      <c r="B1406" s="70" t="s">
        <v>415</v>
      </c>
      <c r="C1406" s="70">
        <v>3</v>
      </c>
      <c r="D1406" s="70">
        <v>1401</v>
      </c>
      <c r="E1406" s="70">
        <v>0</v>
      </c>
      <c r="F1406" s="70">
        <v>0</v>
      </c>
      <c r="G1406" s="70">
        <v>0</v>
      </c>
      <c r="H1406" s="70">
        <v>0</v>
      </c>
      <c r="I1406" s="70">
        <v>0</v>
      </c>
      <c r="J1406" s="70">
        <v>300</v>
      </c>
      <c r="K1406" s="70">
        <v>0</v>
      </c>
      <c r="L1406" s="70">
        <v>0</v>
      </c>
      <c r="M1406" t="str">
        <f t="shared" si="22"/>
        <v>שדרן טלויזיה</v>
      </c>
      <c r="N1406" s="70" t="s">
        <v>100</v>
      </c>
    </row>
    <row r="1407" spans="1:14" x14ac:dyDescent="0.25">
      <c r="A1407" s="70" t="s">
        <v>1862</v>
      </c>
      <c r="B1407" s="70" t="s">
        <v>1863</v>
      </c>
      <c r="C1407" s="70">
        <v>3</v>
      </c>
      <c r="D1407" s="70">
        <v>1402</v>
      </c>
      <c r="E1407" s="70">
        <v>150</v>
      </c>
      <c r="F1407" s="70">
        <v>150</v>
      </c>
      <c r="G1407" s="70">
        <v>0</v>
      </c>
      <c r="H1407" s="70">
        <v>100</v>
      </c>
      <c r="I1407" s="70">
        <v>0</v>
      </c>
      <c r="J1407" s="70">
        <v>300</v>
      </c>
      <c r="K1407" s="70">
        <v>150</v>
      </c>
      <c r="L1407" s="70">
        <v>0</v>
      </c>
      <c r="M1407" t="str">
        <f t="shared" si="22"/>
        <v>שואב מיכל שאיבה</v>
      </c>
      <c r="N1407" s="70" t="s">
        <v>100</v>
      </c>
    </row>
    <row r="1408" spans="1:14" x14ac:dyDescent="0.25">
      <c r="A1408" s="70" t="s">
        <v>1890</v>
      </c>
      <c r="B1408" s="70" t="s">
        <v>1891</v>
      </c>
      <c r="C1408" s="70">
        <v>3</v>
      </c>
      <c r="D1408" s="70">
        <v>1403</v>
      </c>
      <c r="E1408" s="70">
        <v>100</v>
      </c>
      <c r="F1408" s="70">
        <v>100</v>
      </c>
      <c r="G1408" s="70">
        <v>0</v>
      </c>
      <c r="H1408" s="70">
        <v>0</v>
      </c>
      <c r="I1408" s="70">
        <v>0</v>
      </c>
      <c r="J1408" s="70">
        <v>300</v>
      </c>
      <c r="K1408" s="70">
        <v>0</v>
      </c>
      <c r="L1408" s="70">
        <v>0</v>
      </c>
      <c r="M1408" t="str">
        <f t="shared" si="22"/>
        <v>שוזר/שוזרת פאות</v>
      </c>
      <c r="N1408" s="70" t="s">
        <v>100</v>
      </c>
    </row>
    <row r="1409" spans="1:14" x14ac:dyDescent="0.25">
      <c r="A1409" s="70" t="s">
        <v>1638</v>
      </c>
      <c r="B1409" s="70" t="s">
        <v>1639</v>
      </c>
      <c r="C1409" s="70">
        <v>3</v>
      </c>
      <c r="D1409" s="70">
        <v>1404</v>
      </c>
      <c r="E1409" s="70">
        <v>100</v>
      </c>
      <c r="F1409" s="70">
        <v>100</v>
      </c>
      <c r="G1409" s="70">
        <v>0</v>
      </c>
      <c r="H1409" s="70">
        <v>0</v>
      </c>
      <c r="I1409" s="70">
        <v>0</v>
      </c>
      <c r="J1409" s="70">
        <v>300</v>
      </c>
      <c r="K1409" s="70">
        <v>100</v>
      </c>
      <c r="L1409" s="70">
        <v>0</v>
      </c>
      <c r="M1409" t="str">
        <f t="shared" si="22"/>
        <v>שוזר/שוזרת פרחים</v>
      </c>
      <c r="N1409" s="70" t="s">
        <v>100</v>
      </c>
    </row>
    <row r="1410" spans="1:14" x14ac:dyDescent="0.25">
      <c r="A1410" s="70" t="s">
        <v>1051</v>
      </c>
      <c r="B1410" s="70" t="s">
        <v>1052</v>
      </c>
      <c r="C1410" s="70">
        <v>3</v>
      </c>
      <c r="D1410" s="70">
        <v>1405</v>
      </c>
      <c r="E1410" s="70">
        <v>100</v>
      </c>
      <c r="F1410" s="70">
        <v>100</v>
      </c>
      <c r="G1410" s="70">
        <v>0</v>
      </c>
      <c r="H1410" s="70">
        <v>100</v>
      </c>
      <c r="I1410" s="70">
        <v>0</v>
      </c>
      <c r="J1410" s="70">
        <v>300</v>
      </c>
      <c r="K1410" s="70">
        <v>100</v>
      </c>
      <c r="L1410" s="70">
        <v>0</v>
      </c>
      <c r="M1410" t="str">
        <f t="shared" si="22"/>
        <v>שוחט</v>
      </c>
      <c r="N1410" s="70" t="s">
        <v>100</v>
      </c>
    </row>
    <row r="1411" spans="1:14" x14ac:dyDescent="0.25">
      <c r="A1411" s="70" t="s">
        <v>1786</v>
      </c>
      <c r="B1411" s="70" t="s">
        <v>1787</v>
      </c>
      <c r="C1411" s="70">
        <v>3</v>
      </c>
      <c r="D1411" s="70">
        <v>1406</v>
      </c>
      <c r="E1411" s="70">
        <v>100</v>
      </c>
      <c r="F1411" s="70">
        <v>100</v>
      </c>
      <c r="G1411" s="70">
        <v>0</v>
      </c>
      <c r="H1411" s="70">
        <v>100</v>
      </c>
      <c r="I1411" s="70">
        <v>0</v>
      </c>
      <c r="J1411" s="70">
        <v>300</v>
      </c>
      <c r="K1411" s="70">
        <v>100</v>
      </c>
      <c r="L1411" s="70">
        <v>0</v>
      </c>
      <c r="M1411" t="str">
        <f t="shared" si="22"/>
        <v>שוטף/שוטפת מכוניות</v>
      </c>
      <c r="N1411" s="70" t="s">
        <v>100</v>
      </c>
    </row>
    <row r="1412" spans="1:14" x14ac:dyDescent="0.25">
      <c r="A1412" s="70" t="s">
        <v>1176</v>
      </c>
      <c r="B1412" s="70" t="s">
        <v>1177</v>
      </c>
      <c r="C1412" s="70">
        <v>8</v>
      </c>
      <c r="D1412" s="70">
        <v>1407</v>
      </c>
      <c r="E1412" s="70">
        <v>0</v>
      </c>
      <c r="F1412" s="70">
        <v>0</v>
      </c>
      <c r="G1412" s="70">
        <v>0</v>
      </c>
      <c r="H1412" s="70">
        <v>0</v>
      </c>
      <c r="I1412" s="70">
        <v>0</v>
      </c>
      <c r="J1412" s="70">
        <v>300</v>
      </c>
      <c r="K1412" s="70">
        <v>0</v>
      </c>
      <c r="L1412" s="70">
        <v>0</v>
      </c>
      <c r="M1412" t="str">
        <f t="shared" si="22"/>
        <v>שוטר</v>
      </c>
      <c r="N1412" s="70" t="s">
        <v>100</v>
      </c>
    </row>
    <row r="1413" spans="1:14" x14ac:dyDescent="0.25">
      <c r="A1413" s="70">
        <v>2451</v>
      </c>
      <c r="B1413" s="70" t="s">
        <v>459</v>
      </c>
      <c r="C1413" s="70">
        <v>8</v>
      </c>
      <c r="D1413" s="70">
        <v>1408</v>
      </c>
      <c r="E1413" s="70">
        <v>0</v>
      </c>
      <c r="F1413" s="70">
        <v>0</v>
      </c>
      <c r="G1413" s="70">
        <v>1</v>
      </c>
      <c r="H1413" s="70">
        <v>0</v>
      </c>
      <c r="I1413" s="70">
        <v>0</v>
      </c>
      <c r="J1413" s="70">
        <v>300</v>
      </c>
      <c r="K1413" s="70">
        <v>0</v>
      </c>
      <c r="L1413" s="70">
        <v>0</v>
      </c>
      <c r="M1413" t="str">
        <f t="shared" si="22"/>
        <v>שוטר ימ"מ</v>
      </c>
      <c r="N1413" s="70" t="s">
        <v>100</v>
      </c>
    </row>
    <row r="1414" spans="1:14" x14ac:dyDescent="0.25">
      <c r="A1414" s="70">
        <v>2816</v>
      </c>
      <c r="B1414" s="70" t="s">
        <v>2418</v>
      </c>
      <c r="C1414" s="70">
        <v>8</v>
      </c>
      <c r="D1414" s="70">
        <v>1409</v>
      </c>
      <c r="E1414" s="70">
        <v>0</v>
      </c>
      <c r="F1414" s="70">
        <v>0</v>
      </c>
      <c r="G1414" s="70">
        <v>1</v>
      </c>
      <c r="H1414" s="70">
        <v>0</v>
      </c>
      <c r="I1414" s="70">
        <v>0</v>
      </c>
      <c r="J1414" s="70">
        <v>300</v>
      </c>
      <c r="K1414" s="70">
        <v>0</v>
      </c>
      <c r="L1414" s="70">
        <v>0</v>
      </c>
      <c r="M1414" t="str">
        <f t="shared" si="22"/>
        <v>שוטר יס"מ</v>
      </c>
      <c r="N1414" s="70" t="s">
        <v>100</v>
      </c>
    </row>
    <row r="1415" spans="1:14" x14ac:dyDescent="0.25">
      <c r="A1415" s="70">
        <v>2469</v>
      </c>
      <c r="B1415" s="70" t="s">
        <v>475</v>
      </c>
      <c r="C1415" s="70">
        <v>8</v>
      </c>
      <c r="D1415" s="70">
        <v>1410</v>
      </c>
      <c r="E1415" s="70">
        <v>0</v>
      </c>
      <c r="F1415" s="70">
        <v>0</v>
      </c>
      <c r="G1415" s="70">
        <v>1</v>
      </c>
      <c r="H1415" s="70">
        <v>0</v>
      </c>
      <c r="I1415" s="70">
        <v>0</v>
      </c>
      <c r="J1415" s="70">
        <v>300</v>
      </c>
      <c r="K1415" s="70">
        <v>0</v>
      </c>
      <c r="L1415" s="70">
        <v>0</v>
      </c>
      <c r="M1415" t="str">
        <f t="shared" si="22"/>
        <v>שוטר משמר הגבול</v>
      </c>
      <c r="N1415" s="70" t="s">
        <v>100</v>
      </c>
    </row>
    <row r="1416" spans="1:14" x14ac:dyDescent="0.25">
      <c r="A1416" s="70" t="s">
        <v>1671</v>
      </c>
      <c r="B1416" s="70" t="s">
        <v>1672</v>
      </c>
      <c r="C1416" s="70">
        <v>3</v>
      </c>
      <c r="D1416" s="70">
        <v>1411</v>
      </c>
      <c r="E1416" s="70">
        <v>100</v>
      </c>
      <c r="F1416" s="70">
        <v>100</v>
      </c>
      <c r="G1416" s="70">
        <v>0</v>
      </c>
      <c r="H1416" s="70">
        <v>100</v>
      </c>
      <c r="I1416" s="70">
        <v>0</v>
      </c>
      <c r="J1416" s="70">
        <v>300</v>
      </c>
      <c r="K1416" s="70">
        <v>100</v>
      </c>
      <c r="L1416" s="70">
        <v>0</v>
      </c>
      <c r="M1416" t="str">
        <f t="shared" si="22"/>
        <v>שומר בלי נשק</v>
      </c>
      <c r="N1416" s="70" t="s">
        <v>100</v>
      </c>
    </row>
    <row r="1417" spans="1:14" x14ac:dyDescent="0.25">
      <c r="A1417" s="70" t="s">
        <v>1053</v>
      </c>
      <c r="B1417" s="70" t="s">
        <v>1054</v>
      </c>
      <c r="C1417" s="70">
        <v>3</v>
      </c>
      <c r="D1417" s="70">
        <v>1412</v>
      </c>
      <c r="E1417" s="70">
        <v>100</v>
      </c>
      <c r="F1417" s="70">
        <v>100</v>
      </c>
      <c r="G1417" s="70">
        <v>0</v>
      </c>
      <c r="H1417" s="70">
        <v>100</v>
      </c>
      <c r="I1417" s="70">
        <v>0</v>
      </c>
      <c r="J1417" s="70">
        <v>300</v>
      </c>
      <c r="K1417" s="70">
        <v>100</v>
      </c>
      <c r="L1417" s="70">
        <v>0</v>
      </c>
      <c r="M1417" t="str">
        <f t="shared" si="22"/>
        <v>שומר עם נשק</v>
      </c>
      <c r="N1417" s="70" t="s">
        <v>100</v>
      </c>
    </row>
    <row r="1418" spans="1:14" x14ac:dyDescent="0.25">
      <c r="A1418" s="70" t="s">
        <v>828</v>
      </c>
      <c r="B1418" s="70" t="s">
        <v>829</v>
      </c>
      <c r="C1418" s="70">
        <v>7</v>
      </c>
      <c r="D1418" s="70">
        <v>1413</v>
      </c>
      <c r="E1418" s="70">
        <v>300</v>
      </c>
      <c r="F1418" s="70">
        <v>300</v>
      </c>
      <c r="G1418" s="70">
        <v>300</v>
      </c>
      <c r="H1418" s="70">
        <v>300</v>
      </c>
      <c r="I1418" s="70">
        <v>300</v>
      </c>
      <c r="J1418" s="70">
        <v>300</v>
      </c>
      <c r="K1418" s="70">
        <v>300</v>
      </c>
      <c r="L1418" s="70">
        <v>300</v>
      </c>
      <c r="M1418" t="str">
        <f t="shared" si="22"/>
        <v>שומר ראש</v>
      </c>
      <c r="N1418" s="70" t="s">
        <v>100</v>
      </c>
    </row>
    <row r="1419" spans="1:14" x14ac:dyDescent="0.25">
      <c r="A1419" s="70">
        <v>2418</v>
      </c>
      <c r="B1419" s="70" t="s">
        <v>426</v>
      </c>
      <c r="C1419" s="70">
        <v>3</v>
      </c>
      <c r="D1419" s="70">
        <v>1414</v>
      </c>
      <c r="E1419" s="70">
        <v>50</v>
      </c>
      <c r="F1419" s="70">
        <v>50</v>
      </c>
      <c r="G1419" s="70">
        <v>0</v>
      </c>
      <c r="H1419" s="70">
        <v>0</v>
      </c>
      <c r="I1419" s="70">
        <v>0</v>
      </c>
      <c r="J1419" s="70">
        <v>300</v>
      </c>
      <c r="K1419" s="70">
        <v>50</v>
      </c>
      <c r="L1419" s="70">
        <v>0</v>
      </c>
      <c r="M1419" t="str">
        <f t="shared" si="22"/>
        <v>שופט טניס</v>
      </c>
      <c r="N1419" s="70" t="s">
        <v>100</v>
      </c>
    </row>
    <row r="1420" spans="1:14" x14ac:dyDescent="0.25">
      <c r="A1420" s="70">
        <v>1859</v>
      </c>
      <c r="B1420" s="70" t="s">
        <v>412</v>
      </c>
      <c r="C1420" s="70">
        <v>3</v>
      </c>
      <c r="D1420" s="70">
        <v>1415</v>
      </c>
      <c r="E1420" s="70">
        <v>50</v>
      </c>
      <c r="F1420" s="70">
        <v>50</v>
      </c>
      <c r="G1420" s="70">
        <v>0</v>
      </c>
      <c r="H1420" s="70">
        <v>100</v>
      </c>
      <c r="I1420" s="70">
        <v>0</v>
      </c>
      <c r="J1420" s="70">
        <v>300</v>
      </c>
      <c r="K1420" s="70">
        <v>50</v>
      </c>
      <c r="L1420" s="70">
        <v>0</v>
      </c>
      <c r="M1420" t="str">
        <f t="shared" si="22"/>
        <v>שופט כדורגל</v>
      </c>
      <c r="N1420" s="70" t="s">
        <v>100</v>
      </c>
    </row>
    <row r="1421" spans="1:14" x14ac:dyDescent="0.25">
      <c r="A1421" s="70">
        <v>2485</v>
      </c>
      <c r="B1421" s="70" t="s">
        <v>489</v>
      </c>
      <c r="C1421" s="70">
        <v>3</v>
      </c>
      <c r="D1421" s="70">
        <v>1416</v>
      </c>
      <c r="E1421" s="70">
        <v>50</v>
      </c>
      <c r="F1421" s="70">
        <v>50</v>
      </c>
      <c r="G1421" s="70">
        <v>0</v>
      </c>
      <c r="H1421" s="70">
        <v>100</v>
      </c>
      <c r="I1421" s="70">
        <v>0</v>
      </c>
      <c r="J1421" s="70">
        <v>300</v>
      </c>
      <c r="K1421" s="70">
        <v>50</v>
      </c>
      <c r="L1421" s="70">
        <v>0</v>
      </c>
      <c r="M1421" t="str">
        <f t="shared" si="22"/>
        <v>שופט כדורסל</v>
      </c>
      <c r="N1421" s="70" t="s">
        <v>100</v>
      </c>
    </row>
    <row r="1422" spans="1:14" x14ac:dyDescent="0.25">
      <c r="A1422" s="70">
        <v>2718</v>
      </c>
      <c r="B1422" s="70" t="s">
        <v>2325</v>
      </c>
      <c r="C1422" s="70">
        <v>3</v>
      </c>
      <c r="D1422" s="70">
        <v>1417</v>
      </c>
      <c r="E1422" s="70">
        <v>50</v>
      </c>
      <c r="F1422" s="70">
        <v>50</v>
      </c>
      <c r="G1422" s="70">
        <v>0</v>
      </c>
      <c r="H1422" s="70">
        <v>100</v>
      </c>
      <c r="I1422" s="70">
        <v>0</v>
      </c>
      <c r="J1422" s="70">
        <v>300</v>
      </c>
      <c r="K1422" s="70">
        <v>50</v>
      </c>
      <c r="L1422" s="70">
        <v>0</v>
      </c>
      <c r="M1422" t="str">
        <f t="shared" si="22"/>
        <v>שופט ספורט</v>
      </c>
      <c r="N1422" s="70" t="s">
        <v>100</v>
      </c>
    </row>
    <row r="1423" spans="1:14" x14ac:dyDescent="0.25">
      <c r="A1423" s="70" t="s">
        <v>1902</v>
      </c>
      <c r="B1423" s="70" t="s">
        <v>1903</v>
      </c>
      <c r="C1423" s="70">
        <v>1</v>
      </c>
      <c r="D1423" s="70">
        <v>1418</v>
      </c>
      <c r="E1423" s="70">
        <v>0</v>
      </c>
      <c r="F1423" s="70">
        <v>0</v>
      </c>
      <c r="G1423" s="70">
        <v>0</v>
      </c>
      <c r="H1423" s="70">
        <v>0</v>
      </c>
      <c r="I1423" s="70">
        <v>0</v>
      </c>
      <c r="J1423" s="70">
        <v>300</v>
      </c>
      <c r="K1423" s="70">
        <v>0</v>
      </c>
      <c r="L1423" s="70">
        <v>0</v>
      </c>
      <c r="M1423" t="str">
        <f t="shared" si="22"/>
        <v>שופט/שופטת בית משפט</v>
      </c>
      <c r="N1423" s="70" t="s">
        <v>100</v>
      </c>
    </row>
    <row r="1424" spans="1:14" x14ac:dyDescent="0.25">
      <c r="A1424" s="70">
        <v>2719</v>
      </c>
      <c r="B1424" s="70" t="s">
        <v>2326</v>
      </c>
      <c r="C1424" s="70">
        <v>7</v>
      </c>
      <c r="D1424" s="70">
        <v>1419</v>
      </c>
      <c r="E1424" s="70">
        <v>300</v>
      </c>
      <c r="F1424" s="70">
        <v>300</v>
      </c>
      <c r="G1424" s="70">
        <v>0</v>
      </c>
      <c r="H1424" s="70">
        <v>0</v>
      </c>
      <c r="I1424" s="70">
        <v>0</v>
      </c>
      <c r="J1424" s="70">
        <v>300</v>
      </c>
      <c r="K1424" s="70">
        <v>300</v>
      </c>
      <c r="L1424" s="70">
        <v>0</v>
      </c>
      <c r="M1424" t="str">
        <f t="shared" si="22"/>
        <v>שוקל משאיות</v>
      </c>
      <c r="N1424" s="70" t="s">
        <v>100</v>
      </c>
    </row>
    <row r="1425" spans="1:14" x14ac:dyDescent="0.25">
      <c r="A1425" s="70">
        <v>2638</v>
      </c>
      <c r="B1425" s="70" t="s">
        <v>637</v>
      </c>
      <c r="C1425" s="70">
        <v>3</v>
      </c>
      <c r="D1425" s="70">
        <v>1420</v>
      </c>
      <c r="E1425" s="70">
        <v>50</v>
      </c>
      <c r="F1425" s="70">
        <v>50</v>
      </c>
      <c r="G1425" s="70">
        <v>0</v>
      </c>
      <c r="H1425" s="70">
        <v>50</v>
      </c>
      <c r="I1425" s="70">
        <v>0</v>
      </c>
      <c r="J1425" s="70">
        <v>300</v>
      </c>
      <c r="K1425" s="70">
        <v>50</v>
      </c>
      <c r="L1425" s="70">
        <v>0</v>
      </c>
      <c r="M1425" t="str">
        <f t="shared" si="22"/>
        <v>שוקל/ת תרופות</v>
      </c>
      <c r="N1425" s="70" t="s">
        <v>100</v>
      </c>
    </row>
    <row r="1426" spans="1:14" x14ac:dyDescent="0.25">
      <c r="A1426" s="70">
        <v>2556</v>
      </c>
      <c r="B1426" s="70" t="s">
        <v>559</v>
      </c>
      <c r="C1426" s="70">
        <v>7</v>
      </c>
      <c r="D1426" s="70">
        <v>1421</v>
      </c>
      <c r="E1426" s="70">
        <v>300</v>
      </c>
      <c r="F1426" s="70">
        <v>300</v>
      </c>
      <c r="G1426" s="70">
        <v>0</v>
      </c>
      <c r="H1426" s="70">
        <v>0</v>
      </c>
      <c r="I1426" s="70">
        <v>0</v>
      </c>
      <c r="J1426" s="70">
        <v>300</v>
      </c>
      <c r="K1426" s="70">
        <v>300</v>
      </c>
      <c r="L1426" s="70">
        <v>0</v>
      </c>
      <c r="M1426" t="str">
        <f t="shared" si="22"/>
        <v>שחמטאי</v>
      </c>
      <c r="N1426" s="70" t="s">
        <v>100</v>
      </c>
    </row>
    <row r="1427" spans="1:14" x14ac:dyDescent="0.25">
      <c r="A1427" s="70" t="s">
        <v>936</v>
      </c>
      <c r="B1427" s="70" t="s">
        <v>937</v>
      </c>
      <c r="C1427" s="70">
        <v>7</v>
      </c>
      <c r="D1427" s="70">
        <v>1422</v>
      </c>
      <c r="E1427" s="70">
        <v>300</v>
      </c>
      <c r="F1427" s="70">
        <v>300</v>
      </c>
      <c r="G1427" s="70">
        <v>0</v>
      </c>
      <c r="H1427" s="70">
        <v>0</v>
      </c>
      <c r="I1427" s="70">
        <v>0</v>
      </c>
      <c r="J1427" s="70">
        <v>300</v>
      </c>
      <c r="K1427" s="70">
        <v>300</v>
      </c>
      <c r="L1427" s="70">
        <v>0</v>
      </c>
      <c r="M1427" t="str">
        <f t="shared" si="22"/>
        <v>שחקן</v>
      </c>
      <c r="N1427" s="70" t="s">
        <v>100</v>
      </c>
    </row>
    <row r="1428" spans="1:14" x14ac:dyDescent="0.25">
      <c r="A1428" s="70">
        <v>1010</v>
      </c>
      <c r="B1428" s="70" t="s">
        <v>121</v>
      </c>
      <c r="C1428" s="70">
        <v>7</v>
      </c>
      <c r="D1428" s="70">
        <v>1423</v>
      </c>
      <c r="E1428" s="70">
        <v>300</v>
      </c>
      <c r="F1428" s="70">
        <v>300</v>
      </c>
      <c r="G1428" s="70">
        <v>0</v>
      </c>
      <c r="H1428" s="70">
        <v>100</v>
      </c>
      <c r="I1428" s="70">
        <v>0</v>
      </c>
      <c r="J1428" s="70">
        <v>300</v>
      </c>
      <c r="K1428" s="70">
        <v>300</v>
      </c>
      <c r="L1428" s="70">
        <v>0</v>
      </c>
      <c r="M1428" t="str">
        <f t="shared" si="22"/>
        <v>שחקן טניס</v>
      </c>
      <c r="N1428" s="70" t="s">
        <v>100</v>
      </c>
    </row>
    <row r="1429" spans="1:14" x14ac:dyDescent="0.25">
      <c r="A1429" s="70" t="s">
        <v>1055</v>
      </c>
      <c r="B1429" s="70" t="s">
        <v>1056</v>
      </c>
      <c r="C1429" s="70">
        <v>7</v>
      </c>
      <c r="D1429" s="70">
        <v>1424</v>
      </c>
      <c r="E1429" s="70">
        <v>300</v>
      </c>
      <c r="F1429" s="70">
        <v>300</v>
      </c>
      <c r="G1429" s="70">
        <v>0</v>
      </c>
      <c r="H1429" s="70">
        <v>100</v>
      </c>
      <c r="I1429" s="70">
        <v>0</v>
      </c>
      <c r="J1429" s="70">
        <v>300</v>
      </c>
      <c r="K1429" s="70">
        <v>300</v>
      </c>
      <c r="L1429" s="70">
        <v>0</v>
      </c>
      <c r="M1429" t="str">
        <f t="shared" si="22"/>
        <v>שחקן כדור-סל מקצועי</v>
      </c>
      <c r="N1429" s="70" t="s">
        <v>100</v>
      </c>
    </row>
    <row r="1430" spans="1:14" x14ac:dyDescent="0.25">
      <c r="A1430" s="70" t="s">
        <v>1065</v>
      </c>
      <c r="B1430" s="70" t="s">
        <v>1066</v>
      </c>
      <c r="C1430" s="70">
        <v>7</v>
      </c>
      <c r="D1430" s="70">
        <v>1425</v>
      </c>
      <c r="E1430" s="70">
        <v>300</v>
      </c>
      <c r="F1430" s="70">
        <v>300</v>
      </c>
      <c r="G1430" s="70">
        <v>0</v>
      </c>
      <c r="H1430" s="70">
        <v>300</v>
      </c>
      <c r="I1430" s="70">
        <v>300</v>
      </c>
      <c r="J1430" s="70">
        <v>300</v>
      </c>
      <c r="K1430" s="70">
        <v>300</v>
      </c>
      <c r="L1430" s="70">
        <v>0</v>
      </c>
      <c r="M1430" t="str">
        <f t="shared" si="22"/>
        <v>שחקן כדורגל</v>
      </c>
      <c r="N1430" s="70" t="s">
        <v>100</v>
      </c>
    </row>
    <row r="1431" spans="1:14" x14ac:dyDescent="0.25">
      <c r="A1431" s="70" t="s">
        <v>1069</v>
      </c>
      <c r="B1431" s="70" t="s">
        <v>1070</v>
      </c>
      <c r="C1431" s="70">
        <v>7</v>
      </c>
      <c r="D1431" s="70">
        <v>1426</v>
      </c>
      <c r="E1431" s="70">
        <v>300</v>
      </c>
      <c r="F1431" s="70">
        <v>300</v>
      </c>
      <c r="G1431" s="70">
        <v>0</v>
      </c>
      <c r="H1431" s="70">
        <v>100</v>
      </c>
      <c r="I1431" s="70">
        <v>0</v>
      </c>
      <c r="J1431" s="70">
        <v>300</v>
      </c>
      <c r="K1431" s="70">
        <v>300</v>
      </c>
      <c r="L1431" s="70">
        <v>0</v>
      </c>
      <c r="M1431" t="str">
        <f t="shared" si="22"/>
        <v>שחקן כדורעף</v>
      </c>
      <c r="N1431" s="70" t="s">
        <v>100</v>
      </c>
    </row>
    <row r="1432" spans="1:14" x14ac:dyDescent="0.25">
      <c r="A1432" s="70">
        <v>2645</v>
      </c>
      <c r="B1432" s="70" t="s">
        <v>644</v>
      </c>
      <c r="C1432" s="70">
        <v>7</v>
      </c>
      <c r="D1432" s="70">
        <v>1427</v>
      </c>
      <c r="E1432" s="70">
        <v>300</v>
      </c>
      <c r="F1432" s="70">
        <v>300</v>
      </c>
      <c r="G1432" s="70">
        <v>0</v>
      </c>
      <c r="H1432" s="70">
        <v>50</v>
      </c>
      <c r="I1432" s="70">
        <v>0</v>
      </c>
      <c r="J1432" s="70">
        <v>300</v>
      </c>
      <c r="K1432" s="70">
        <v>0</v>
      </c>
      <c r="L1432" s="70">
        <v>0</v>
      </c>
      <c r="M1432" t="str">
        <f t="shared" si="22"/>
        <v>שחקן/זמר</v>
      </c>
      <c r="N1432" s="70" t="s">
        <v>100</v>
      </c>
    </row>
    <row r="1433" spans="1:14" x14ac:dyDescent="0.25">
      <c r="A1433" s="70" t="s">
        <v>2002</v>
      </c>
      <c r="B1433" s="70" t="s">
        <v>2003</v>
      </c>
      <c r="C1433" s="70">
        <v>7</v>
      </c>
      <c r="D1433" s="70">
        <v>1428</v>
      </c>
      <c r="E1433" s="70">
        <v>300</v>
      </c>
      <c r="F1433" s="70">
        <v>300</v>
      </c>
      <c r="G1433" s="70">
        <v>0</v>
      </c>
      <c r="H1433" s="70">
        <v>100</v>
      </c>
      <c r="I1433" s="70">
        <v>0</v>
      </c>
      <c r="J1433" s="70">
        <v>300</v>
      </c>
      <c r="K1433" s="70">
        <v>300</v>
      </c>
      <c r="L1433" s="70">
        <v>0</v>
      </c>
      <c r="M1433" t="str">
        <f t="shared" si="22"/>
        <v>שחקן/שחקנית כדור יד</v>
      </c>
      <c r="N1433" s="70" t="s">
        <v>100</v>
      </c>
    </row>
    <row r="1434" spans="1:14" x14ac:dyDescent="0.25">
      <c r="A1434" s="70" t="s">
        <v>1864</v>
      </c>
      <c r="B1434" s="70" t="s">
        <v>1865</v>
      </c>
      <c r="C1434" s="70">
        <v>7</v>
      </c>
      <c r="D1434" s="70">
        <v>1429</v>
      </c>
      <c r="E1434" s="70">
        <v>300</v>
      </c>
      <c r="F1434" s="70">
        <v>300</v>
      </c>
      <c r="G1434" s="70">
        <v>0</v>
      </c>
      <c r="H1434" s="70">
        <v>100</v>
      </c>
      <c r="I1434" s="70">
        <v>0</v>
      </c>
      <c r="J1434" s="70">
        <v>300</v>
      </c>
      <c r="K1434" s="70">
        <v>300</v>
      </c>
      <c r="L1434" s="70">
        <v>0</v>
      </c>
      <c r="M1434" t="str">
        <f t="shared" si="22"/>
        <v>שחקן/שחקנית פינגפונג</v>
      </c>
      <c r="N1434" s="70" t="s">
        <v>100</v>
      </c>
    </row>
    <row r="1435" spans="1:14" x14ac:dyDescent="0.25">
      <c r="A1435" s="70" t="s">
        <v>824</v>
      </c>
      <c r="B1435" s="70" t="s">
        <v>825</v>
      </c>
      <c r="C1435" s="70">
        <v>7</v>
      </c>
      <c r="D1435" s="70">
        <v>1430</v>
      </c>
      <c r="E1435" s="70">
        <v>300</v>
      </c>
      <c r="F1435" s="70">
        <v>300</v>
      </c>
      <c r="G1435" s="70">
        <v>0</v>
      </c>
      <c r="H1435" s="70">
        <v>0</v>
      </c>
      <c r="I1435" s="70">
        <v>0</v>
      </c>
      <c r="J1435" s="70">
        <v>300</v>
      </c>
      <c r="K1435" s="70">
        <v>300</v>
      </c>
      <c r="L1435" s="70">
        <v>0</v>
      </c>
      <c r="M1435" t="str">
        <f t="shared" si="22"/>
        <v>שייט מפרשיות בים (תחביב)</v>
      </c>
      <c r="N1435" s="70" t="s">
        <v>100</v>
      </c>
    </row>
    <row r="1436" spans="1:14" x14ac:dyDescent="0.25">
      <c r="A1436" s="70">
        <v>1780</v>
      </c>
      <c r="B1436" s="70" t="s">
        <v>376</v>
      </c>
      <c r="C1436" s="70">
        <v>3</v>
      </c>
      <c r="D1436" s="70">
        <v>1431</v>
      </c>
      <c r="E1436" s="70">
        <v>0</v>
      </c>
      <c r="F1436" s="70">
        <v>0</v>
      </c>
      <c r="G1436" s="70">
        <v>0</v>
      </c>
      <c r="H1436" s="70">
        <v>0</v>
      </c>
      <c r="I1436" s="70">
        <v>0</v>
      </c>
      <c r="J1436" s="70">
        <v>300</v>
      </c>
      <c r="K1436" s="70">
        <v>0</v>
      </c>
      <c r="L1436" s="70">
        <v>0</v>
      </c>
      <c r="M1436" t="str">
        <f t="shared" ref="M1436:M1477" si="23">TRIM(B1436)</f>
        <v>שינוע מטוסים (על הקרקע)</v>
      </c>
      <c r="N1436" s="70" t="s">
        <v>100</v>
      </c>
    </row>
    <row r="1437" spans="1:14" x14ac:dyDescent="0.25">
      <c r="A1437" s="70" t="s">
        <v>822</v>
      </c>
      <c r="B1437" s="70" t="s">
        <v>823</v>
      </c>
      <c r="C1437" s="70">
        <v>3</v>
      </c>
      <c r="D1437" s="70">
        <v>1432</v>
      </c>
      <c r="E1437" s="70">
        <v>0</v>
      </c>
      <c r="F1437" s="70">
        <v>0</v>
      </c>
      <c r="G1437" s="70">
        <v>0</v>
      </c>
      <c r="H1437" s="70">
        <v>0</v>
      </c>
      <c r="I1437" s="70">
        <v>0</v>
      </c>
      <c r="J1437" s="70">
        <v>300</v>
      </c>
      <c r="K1437" s="70">
        <v>0</v>
      </c>
      <c r="L1437" s="70">
        <v>0</v>
      </c>
      <c r="M1437" t="str">
        <f t="shared" si="23"/>
        <v>שיננית</v>
      </c>
      <c r="N1437" s="70" t="s">
        <v>100</v>
      </c>
    </row>
    <row r="1438" spans="1:14" x14ac:dyDescent="0.25">
      <c r="A1438" s="70">
        <v>1175</v>
      </c>
      <c r="B1438" s="70" t="s">
        <v>251</v>
      </c>
      <c r="C1438" s="70">
        <v>3</v>
      </c>
      <c r="D1438" s="70">
        <v>1433</v>
      </c>
      <c r="E1438" s="70">
        <v>100</v>
      </c>
      <c r="F1438" s="70">
        <v>100</v>
      </c>
      <c r="G1438" s="70">
        <v>0</v>
      </c>
      <c r="H1438" s="70">
        <v>100</v>
      </c>
      <c r="I1438" s="70">
        <v>0</v>
      </c>
      <c r="J1438" s="70">
        <v>300</v>
      </c>
      <c r="K1438" s="70">
        <v>100</v>
      </c>
      <c r="L1438" s="70">
        <v>0</v>
      </c>
      <c r="M1438" t="str">
        <f t="shared" si="23"/>
        <v>שיפוץ דקורטיבי למעליות</v>
      </c>
      <c r="N1438" s="70" t="s">
        <v>100</v>
      </c>
    </row>
    <row r="1439" spans="1:14" x14ac:dyDescent="0.25">
      <c r="A1439" s="70">
        <v>2692</v>
      </c>
      <c r="B1439" s="70" t="s">
        <v>2299</v>
      </c>
      <c r="C1439" s="70">
        <v>8</v>
      </c>
      <c r="D1439" s="70">
        <v>1434</v>
      </c>
      <c r="E1439" s="70">
        <v>0</v>
      </c>
      <c r="F1439" s="70">
        <v>0</v>
      </c>
      <c r="G1439" s="70">
        <v>0</v>
      </c>
      <c r="H1439" s="70">
        <v>0</v>
      </c>
      <c r="I1439" s="70">
        <v>0</v>
      </c>
      <c r="J1439" s="70">
        <v>300</v>
      </c>
      <c r="K1439" s="70">
        <v>0</v>
      </c>
      <c r="L1439" s="70">
        <v>0</v>
      </c>
      <c r="M1439" t="str">
        <f t="shared" si="23"/>
        <v>שירות בתי הסוהר</v>
      </c>
      <c r="N1439" s="70" t="s">
        <v>100</v>
      </c>
    </row>
    <row r="1440" spans="1:14" x14ac:dyDescent="0.25">
      <c r="A1440" s="70" t="s">
        <v>1850</v>
      </c>
      <c r="B1440" s="70" t="s">
        <v>1851</v>
      </c>
      <c r="C1440" s="70">
        <v>3</v>
      </c>
      <c r="D1440" s="70">
        <v>1435</v>
      </c>
      <c r="E1440" s="70">
        <v>100</v>
      </c>
      <c r="F1440" s="70">
        <v>100</v>
      </c>
      <c r="G1440" s="70">
        <v>0</v>
      </c>
      <c r="H1440" s="70">
        <v>100</v>
      </c>
      <c r="I1440" s="70">
        <v>0</v>
      </c>
      <c r="J1440" s="70">
        <v>300</v>
      </c>
      <c r="K1440" s="70">
        <v>100</v>
      </c>
      <c r="L1440" s="70">
        <v>0</v>
      </c>
      <c r="M1440" t="str">
        <f t="shared" si="23"/>
        <v>שליח</v>
      </c>
      <c r="N1440" s="70" t="s">
        <v>100</v>
      </c>
    </row>
    <row r="1441" spans="1:14" x14ac:dyDescent="0.25">
      <c r="A1441" s="70" t="s">
        <v>2208</v>
      </c>
      <c r="B1441" s="70" t="s">
        <v>2209</v>
      </c>
      <c r="C1441" s="70">
        <v>3</v>
      </c>
      <c r="D1441" s="70">
        <v>1436</v>
      </c>
      <c r="E1441" s="70">
        <v>150</v>
      </c>
      <c r="F1441" s="70">
        <v>150</v>
      </c>
      <c r="G1441" s="70">
        <v>0</v>
      </c>
      <c r="H1441" s="70">
        <v>200</v>
      </c>
      <c r="I1441" s="70">
        <v>0</v>
      </c>
      <c r="J1441" s="70">
        <v>300</v>
      </c>
      <c r="K1441" s="70">
        <v>150</v>
      </c>
      <c r="L1441" s="70">
        <v>0</v>
      </c>
      <c r="M1441" t="str">
        <f t="shared" si="23"/>
        <v>שליח על אופנוע</v>
      </c>
      <c r="N1441" s="70" t="s">
        <v>100</v>
      </c>
    </row>
    <row r="1442" spans="1:14" x14ac:dyDescent="0.25">
      <c r="A1442" s="70" t="s">
        <v>1430</v>
      </c>
      <c r="B1442" s="70" t="s">
        <v>1431</v>
      </c>
      <c r="C1442" s="70">
        <v>1</v>
      </c>
      <c r="D1442" s="70">
        <v>1437</v>
      </c>
      <c r="E1442" s="70">
        <v>0</v>
      </c>
      <c r="F1442" s="70">
        <v>0</v>
      </c>
      <c r="G1442" s="70">
        <v>0</v>
      </c>
      <c r="H1442" s="70">
        <v>0</v>
      </c>
      <c r="I1442" s="70">
        <v>0</v>
      </c>
      <c r="J1442" s="70">
        <v>300</v>
      </c>
      <c r="K1442" s="70">
        <v>0</v>
      </c>
      <c r="L1442" s="70">
        <v>0</v>
      </c>
      <c r="M1442" t="str">
        <f t="shared" si="23"/>
        <v>שמאי</v>
      </c>
      <c r="N1442" s="70" t="s">
        <v>100</v>
      </c>
    </row>
    <row r="1443" spans="1:14" x14ac:dyDescent="0.25">
      <c r="A1443" s="70">
        <v>1187</v>
      </c>
      <c r="B1443" s="70" t="s">
        <v>260</v>
      </c>
      <c r="C1443" s="70">
        <v>1</v>
      </c>
      <c r="D1443" s="70">
        <v>1438</v>
      </c>
      <c r="E1443" s="70">
        <v>0</v>
      </c>
      <c r="F1443" s="70">
        <v>0</v>
      </c>
      <c r="G1443" s="70">
        <v>0</v>
      </c>
      <c r="H1443" s="70">
        <v>0</v>
      </c>
      <c r="I1443" s="70">
        <v>0</v>
      </c>
      <c r="J1443" s="70">
        <v>300</v>
      </c>
      <c r="K1443" s="70">
        <v>0</v>
      </c>
      <c r="L1443" s="70">
        <v>0</v>
      </c>
      <c r="M1443" t="str">
        <f t="shared" si="23"/>
        <v>שמאי מקרקעין.</v>
      </c>
      <c r="N1443" s="70" t="s">
        <v>100</v>
      </c>
    </row>
    <row r="1444" spans="1:14" x14ac:dyDescent="0.25">
      <c r="A1444" s="70" t="s">
        <v>1927</v>
      </c>
      <c r="B1444" s="70" t="s">
        <v>1928</v>
      </c>
      <c r="C1444" s="70">
        <v>3</v>
      </c>
      <c r="D1444" s="70">
        <v>1439</v>
      </c>
      <c r="E1444" s="70">
        <v>50</v>
      </c>
      <c r="F1444" s="70">
        <v>50</v>
      </c>
      <c r="G1444" s="70">
        <v>0</v>
      </c>
      <c r="H1444" s="70">
        <v>0</v>
      </c>
      <c r="I1444" s="70">
        <v>0</v>
      </c>
      <c r="J1444" s="70">
        <v>300</v>
      </c>
      <c r="K1444" s="70">
        <v>50</v>
      </c>
      <c r="L1444" s="70">
        <v>0</v>
      </c>
      <c r="M1444" t="str">
        <f t="shared" si="23"/>
        <v>שען</v>
      </c>
      <c r="N1444" s="70" t="s">
        <v>100</v>
      </c>
    </row>
    <row r="1445" spans="1:14" x14ac:dyDescent="0.25">
      <c r="A1445" s="70" t="s">
        <v>1564</v>
      </c>
      <c r="B1445" s="70" t="s">
        <v>1565</v>
      </c>
      <c r="C1445" s="70">
        <v>2</v>
      </c>
      <c r="D1445" s="70">
        <v>1440</v>
      </c>
      <c r="E1445" s="70">
        <v>0</v>
      </c>
      <c r="F1445" s="70">
        <v>0</v>
      </c>
      <c r="G1445" s="70">
        <v>0</v>
      </c>
      <c r="H1445" s="70">
        <v>0</v>
      </c>
      <c r="I1445" s="70">
        <v>0</v>
      </c>
      <c r="J1445" s="70">
        <v>300</v>
      </c>
      <c r="K1445" s="70">
        <v>0</v>
      </c>
      <c r="L1445" s="70">
        <v>0</v>
      </c>
      <c r="M1445" t="str">
        <f t="shared" si="23"/>
        <v>שף</v>
      </c>
      <c r="N1445" s="70" t="s">
        <v>100</v>
      </c>
    </row>
    <row r="1446" spans="1:14" x14ac:dyDescent="0.25">
      <c r="A1446" s="70">
        <v>2534</v>
      </c>
      <c r="B1446" s="70" t="s">
        <v>538</v>
      </c>
      <c r="C1446" s="70">
        <v>3</v>
      </c>
      <c r="D1446" s="70">
        <v>1441</v>
      </c>
      <c r="E1446" s="70">
        <v>50</v>
      </c>
      <c r="F1446" s="70">
        <v>50</v>
      </c>
      <c r="G1446" s="70">
        <v>0</v>
      </c>
      <c r="H1446" s="70">
        <v>0</v>
      </c>
      <c r="I1446" s="70">
        <v>0</v>
      </c>
      <c r="J1446" s="70">
        <v>300</v>
      </c>
      <c r="K1446" s="70">
        <v>50</v>
      </c>
      <c r="L1446" s="70">
        <v>0</v>
      </c>
      <c r="M1446" t="str">
        <f t="shared" si="23"/>
        <v>שקל (במשרד בלבד)</v>
      </c>
      <c r="N1446" s="70" t="s">
        <v>100</v>
      </c>
    </row>
    <row r="1447" spans="1:14" x14ac:dyDescent="0.25">
      <c r="A1447" s="70">
        <v>2720</v>
      </c>
      <c r="B1447" s="70" t="s">
        <v>2327</v>
      </c>
      <c r="C1447" s="70">
        <v>1</v>
      </c>
      <c r="D1447" s="70">
        <v>1442</v>
      </c>
      <c r="E1447" s="70">
        <v>0</v>
      </c>
      <c r="F1447" s="70">
        <v>0</v>
      </c>
      <c r="G1447" s="70">
        <v>0</v>
      </c>
      <c r="H1447" s="70">
        <v>0</v>
      </c>
      <c r="I1447" s="70">
        <v>0</v>
      </c>
      <c r="J1447" s="70">
        <v>300</v>
      </c>
      <c r="K1447" s="70">
        <v>0</v>
      </c>
      <c r="L1447" s="70">
        <v>0</v>
      </c>
      <c r="M1447" t="str">
        <f t="shared" si="23"/>
        <v>שר</v>
      </c>
      <c r="N1447" s="70" t="s">
        <v>100</v>
      </c>
    </row>
    <row r="1448" spans="1:14" x14ac:dyDescent="0.25">
      <c r="A1448" s="70" t="s">
        <v>1178</v>
      </c>
      <c r="B1448" s="70" t="s">
        <v>1179</v>
      </c>
      <c r="C1448" s="70">
        <v>3</v>
      </c>
      <c r="D1448" s="70">
        <v>1443</v>
      </c>
      <c r="E1448" s="70">
        <v>100</v>
      </c>
      <c r="F1448" s="70">
        <v>100</v>
      </c>
      <c r="G1448" s="70">
        <v>0</v>
      </c>
      <c r="H1448" s="70">
        <v>100</v>
      </c>
      <c r="I1448" s="70">
        <v>0</v>
      </c>
      <c r="J1448" s="70">
        <v>300</v>
      </c>
      <c r="K1448" s="70">
        <v>100</v>
      </c>
      <c r="L1448" s="70">
        <v>0</v>
      </c>
      <c r="M1448" t="str">
        <f t="shared" si="23"/>
        <v>שרות דלק</v>
      </c>
      <c r="N1448" s="70" t="s">
        <v>100</v>
      </c>
    </row>
    <row r="1449" spans="1:14" x14ac:dyDescent="0.25">
      <c r="A1449" s="70" t="s">
        <v>2180</v>
      </c>
      <c r="B1449" s="70" t="s">
        <v>2181</v>
      </c>
      <c r="C1449" s="70">
        <v>3</v>
      </c>
      <c r="D1449" s="70">
        <v>1444</v>
      </c>
      <c r="E1449" s="70">
        <v>100</v>
      </c>
      <c r="F1449" s="70">
        <v>100</v>
      </c>
      <c r="G1449" s="70">
        <v>0</v>
      </c>
      <c r="H1449" s="70">
        <v>100</v>
      </c>
      <c r="I1449" s="70">
        <v>0</v>
      </c>
      <c r="J1449" s="70">
        <v>300</v>
      </c>
      <c r="K1449" s="70">
        <v>100</v>
      </c>
      <c r="L1449" s="70">
        <v>0</v>
      </c>
      <c r="M1449" t="str">
        <f t="shared" si="23"/>
        <v>שרות ויצרור גירים למקדחים</v>
      </c>
      <c r="N1449" s="70" t="s">
        <v>100</v>
      </c>
    </row>
    <row r="1450" spans="1:14" x14ac:dyDescent="0.25">
      <c r="A1450" s="70" t="s">
        <v>2186</v>
      </c>
      <c r="B1450" s="70" t="s">
        <v>2187</v>
      </c>
      <c r="C1450" s="70">
        <v>3</v>
      </c>
      <c r="D1450" s="70">
        <v>1445</v>
      </c>
      <c r="E1450" s="70">
        <v>50</v>
      </c>
      <c r="F1450" s="70">
        <v>50</v>
      </c>
      <c r="G1450" s="70">
        <v>0</v>
      </c>
      <c r="H1450" s="70">
        <v>100</v>
      </c>
      <c r="I1450" s="70">
        <v>0</v>
      </c>
      <c r="J1450" s="70">
        <v>300</v>
      </c>
      <c r="K1450" s="70">
        <v>50</v>
      </c>
      <c r="L1450" s="70">
        <v>0</v>
      </c>
      <c r="M1450" t="str">
        <f t="shared" si="23"/>
        <v>שרות סיכה</v>
      </c>
      <c r="N1450" s="70" t="s">
        <v>100</v>
      </c>
    </row>
    <row r="1451" spans="1:14" x14ac:dyDescent="0.25">
      <c r="A1451" s="70" t="s">
        <v>997</v>
      </c>
      <c r="B1451" s="70" t="s">
        <v>998</v>
      </c>
      <c r="C1451" s="70">
        <v>1</v>
      </c>
      <c r="D1451" s="70">
        <v>1446</v>
      </c>
      <c r="E1451" s="70">
        <v>0</v>
      </c>
      <c r="F1451" s="70">
        <v>0</v>
      </c>
      <c r="G1451" s="70">
        <v>0</v>
      </c>
      <c r="H1451" s="70">
        <v>0</v>
      </c>
      <c r="I1451" s="70">
        <v>0</v>
      </c>
      <c r="J1451" s="70">
        <v>300</v>
      </c>
      <c r="K1451" s="70">
        <v>0</v>
      </c>
      <c r="L1451" s="70">
        <v>0</v>
      </c>
      <c r="M1451" t="str">
        <f t="shared" si="23"/>
        <v>שרטט</v>
      </c>
      <c r="N1451" s="70" t="s">
        <v>100</v>
      </c>
    </row>
    <row r="1452" spans="1:14" x14ac:dyDescent="0.25">
      <c r="A1452" s="70" t="s">
        <v>736</v>
      </c>
      <c r="B1452" s="70" t="s">
        <v>737</v>
      </c>
      <c r="C1452" s="70">
        <v>3</v>
      </c>
      <c r="D1452" s="70">
        <v>1447</v>
      </c>
      <c r="E1452" s="70">
        <v>100</v>
      </c>
      <c r="F1452" s="70">
        <v>100</v>
      </c>
      <c r="G1452" s="70">
        <v>0</v>
      </c>
      <c r="H1452" s="70">
        <v>100</v>
      </c>
      <c r="I1452" s="70">
        <v>0</v>
      </c>
      <c r="J1452" s="70">
        <v>300</v>
      </c>
      <c r="K1452" s="70">
        <v>100</v>
      </c>
      <c r="L1452" s="70">
        <v>0</v>
      </c>
      <c r="M1452" t="str">
        <f t="shared" si="23"/>
        <v>שרת</v>
      </c>
      <c r="N1452" s="70" t="s">
        <v>100</v>
      </c>
    </row>
    <row r="1453" spans="1:14" x14ac:dyDescent="0.25">
      <c r="A1453" s="70">
        <v>2800</v>
      </c>
      <c r="B1453" s="70" t="s">
        <v>2402</v>
      </c>
      <c r="C1453" s="70">
        <v>7</v>
      </c>
      <c r="D1453" s="70">
        <v>1448</v>
      </c>
      <c r="E1453" s="70">
        <v>300</v>
      </c>
      <c r="F1453" s="70">
        <v>300</v>
      </c>
      <c r="G1453" s="70">
        <v>1</v>
      </c>
      <c r="H1453" s="70">
        <v>300</v>
      </c>
      <c r="I1453" s="70">
        <v>300</v>
      </c>
      <c r="J1453" s="70">
        <v>300</v>
      </c>
      <c r="K1453" s="70">
        <v>300</v>
      </c>
      <c r="L1453" s="70">
        <v>300</v>
      </c>
      <c r="M1453" t="str">
        <f t="shared" si="23"/>
        <v>תאורן מ 15 - 40 מטר</v>
      </c>
      <c r="N1453" s="70" t="s">
        <v>100</v>
      </c>
    </row>
    <row r="1454" spans="1:14" x14ac:dyDescent="0.25">
      <c r="A1454" s="70">
        <v>2801</v>
      </c>
      <c r="B1454" s="70" t="s">
        <v>2403</v>
      </c>
      <c r="C1454" s="70">
        <v>7</v>
      </c>
      <c r="D1454" s="70">
        <v>1449</v>
      </c>
      <c r="E1454" s="70">
        <v>300</v>
      </c>
      <c r="F1454" s="70">
        <v>300</v>
      </c>
      <c r="G1454" s="70">
        <v>2</v>
      </c>
      <c r="H1454" s="70">
        <v>300</v>
      </c>
      <c r="I1454" s="70">
        <v>300</v>
      </c>
      <c r="J1454" s="70">
        <v>300</v>
      </c>
      <c r="K1454" s="70">
        <v>300</v>
      </c>
      <c r="L1454" s="70">
        <v>300</v>
      </c>
      <c r="M1454" t="str">
        <f t="shared" si="23"/>
        <v>תאורן מ 40 - 60 מטר</v>
      </c>
      <c r="N1454" s="70" t="s">
        <v>100</v>
      </c>
    </row>
    <row r="1455" spans="1:14" x14ac:dyDescent="0.25">
      <c r="A1455" s="70">
        <v>2802</v>
      </c>
      <c r="B1455" s="70" t="s">
        <v>2404</v>
      </c>
      <c r="C1455" s="70">
        <v>7</v>
      </c>
      <c r="D1455" s="70">
        <v>1450</v>
      </c>
      <c r="E1455" s="70">
        <v>300</v>
      </c>
      <c r="F1455" s="70">
        <v>300</v>
      </c>
      <c r="G1455" s="70">
        <v>300</v>
      </c>
      <c r="H1455" s="70">
        <v>500</v>
      </c>
      <c r="I1455" s="70">
        <v>300</v>
      </c>
      <c r="J1455" s="70">
        <v>300</v>
      </c>
      <c r="K1455" s="70">
        <v>300</v>
      </c>
      <c r="L1455" s="70">
        <v>300</v>
      </c>
      <c r="M1455" t="str">
        <f t="shared" si="23"/>
        <v>תאורן מעל 60 מטר</v>
      </c>
      <c r="N1455" s="70" t="s">
        <v>100</v>
      </c>
    </row>
    <row r="1456" spans="1:14" x14ac:dyDescent="0.25">
      <c r="A1456" s="70">
        <v>2744</v>
      </c>
      <c r="B1456" s="70" t="s">
        <v>2349</v>
      </c>
      <c r="C1456" s="70">
        <v>3</v>
      </c>
      <c r="D1456" s="70">
        <v>1451</v>
      </c>
      <c r="E1456" s="70">
        <v>150</v>
      </c>
      <c r="F1456" s="70">
        <v>150</v>
      </c>
      <c r="G1456" s="70">
        <v>0</v>
      </c>
      <c r="H1456" s="70">
        <v>150</v>
      </c>
      <c r="I1456" s="70">
        <v>0</v>
      </c>
      <c r="J1456" s="70">
        <v>300</v>
      </c>
      <c r="K1456" s="70">
        <v>100</v>
      </c>
      <c r="L1456" s="70">
        <v>0</v>
      </c>
      <c r="M1456" t="str">
        <f t="shared" si="23"/>
        <v>תאורן עד 15 מטר</v>
      </c>
      <c r="N1456" s="70" t="s">
        <v>100</v>
      </c>
    </row>
    <row r="1457" spans="1:14" x14ac:dyDescent="0.25">
      <c r="A1457" s="70" t="s">
        <v>774</v>
      </c>
      <c r="B1457" s="70" t="s">
        <v>775</v>
      </c>
      <c r="C1457" s="70">
        <v>3</v>
      </c>
      <c r="D1457" s="70">
        <v>1452</v>
      </c>
      <c r="E1457" s="70">
        <v>0</v>
      </c>
      <c r="F1457" s="70">
        <v>0</v>
      </c>
      <c r="G1457" s="70">
        <v>0</v>
      </c>
      <c r="H1457" s="70">
        <v>0</v>
      </c>
      <c r="I1457" s="70">
        <v>0</v>
      </c>
      <c r="J1457" s="70">
        <v>300</v>
      </c>
      <c r="K1457" s="70">
        <v>0</v>
      </c>
      <c r="L1457" s="70">
        <v>0</v>
      </c>
      <c r="M1457" t="str">
        <f t="shared" si="23"/>
        <v>תברואן/תברואנית (עובד/עובדת משרד)</v>
      </c>
      <c r="N1457" s="70" t="s">
        <v>100</v>
      </c>
    </row>
    <row r="1458" spans="1:14" x14ac:dyDescent="0.25">
      <c r="A1458" s="70" t="s">
        <v>1350</v>
      </c>
      <c r="B1458" s="70" t="s">
        <v>1351</v>
      </c>
      <c r="C1458" s="70">
        <v>3</v>
      </c>
      <c r="D1458" s="70">
        <v>1453</v>
      </c>
      <c r="E1458" s="70">
        <v>100</v>
      </c>
      <c r="F1458" s="70">
        <v>100</v>
      </c>
      <c r="G1458" s="70">
        <v>0</v>
      </c>
      <c r="H1458" s="70">
        <v>100</v>
      </c>
      <c r="I1458" s="70">
        <v>0</v>
      </c>
      <c r="J1458" s="70">
        <v>300</v>
      </c>
      <c r="K1458" s="70">
        <v>100</v>
      </c>
      <c r="L1458" s="70">
        <v>0</v>
      </c>
      <c r="M1458" t="str">
        <f t="shared" si="23"/>
        <v>תברואן/תברואנית /מביר/מבירה+עבודת גינון</v>
      </c>
      <c r="N1458" s="70" t="s">
        <v>100</v>
      </c>
    </row>
    <row r="1459" spans="1:14" x14ac:dyDescent="0.25">
      <c r="A1459" s="70" t="s">
        <v>1980</v>
      </c>
      <c r="B1459" s="70" t="s">
        <v>1981</v>
      </c>
      <c r="C1459" s="70">
        <v>1</v>
      </c>
      <c r="D1459" s="70">
        <v>1454</v>
      </c>
      <c r="E1459" s="70">
        <v>0</v>
      </c>
      <c r="F1459" s="70">
        <v>0</v>
      </c>
      <c r="G1459" s="70">
        <v>0</v>
      </c>
      <c r="H1459" s="70">
        <v>0</v>
      </c>
      <c r="I1459" s="70">
        <v>0</v>
      </c>
      <c r="J1459" s="70">
        <v>300</v>
      </c>
      <c r="K1459" s="70">
        <v>0</v>
      </c>
      <c r="L1459" s="70">
        <v>0</v>
      </c>
      <c r="M1459" t="str">
        <f t="shared" si="23"/>
        <v>תדמיתנית</v>
      </c>
      <c r="N1459" s="70" t="s">
        <v>100</v>
      </c>
    </row>
    <row r="1460" spans="1:14" x14ac:dyDescent="0.25">
      <c r="A1460" s="70" t="s">
        <v>862</v>
      </c>
      <c r="B1460" s="70" t="s">
        <v>863</v>
      </c>
      <c r="C1460" s="70">
        <v>1</v>
      </c>
      <c r="D1460" s="70">
        <v>1455</v>
      </c>
      <c r="E1460" s="70">
        <v>0</v>
      </c>
      <c r="F1460" s="70">
        <v>0</v>
      </c>
      <c r="G1460" s="70">
        <v>0</v>
      </c>
      <c r="H1460" s="70">
        <v>0</v>
      </c>
      <c r="I1460" s="70">
        <v>0</v>
      </c>
      <c r="J1460" s="70">
        <v>300</v>
      </c>
      <c r="K1460" s="70">
        <v>0</v>
      </c>
      <c r="L1460" s="70">
        <v>0</v>
      </c>
      <c r="M1460" t="str">
        <f t="shared" si="23"/>
        <v>תדמן/תדמננית</v>
      </c>
      <c r="N1460" s="70" t="s">
        <v>100</v>
      </c>
    </row>
    <row r="1461" spans="1:14" x14ac:dyDescent="0.25">
      <c r="A1461" s="70" t="s">
        <v>1258</v>
      </c>
      <c r="B1461" s="70" t="s">
        <v>1259</v>
      </c>
      <c r="C1461" s="70">
        <v>1</v>
      </c>
      <c r="D1461" s="70">
        <v>1456</v>
      </c>
      <c r="E1461" s="70">
        <v>0</v>
      </c>
      <c r="F1461" s="70">
        <v>0</v>
      </c>
      <c r="G1461" s="70">
        <v>0</v>
      </c>
      <c r="H1461" s="70">
        <v>0</v>
      </c>
      <c r="I1461" s="70">
        <v>0</v>
      </c>
      <c r="J1461" s="70">
        <v>300</v>
      </c>
      <c r="K1461" s="70">
        <v>0</v>
      </c>
      <c r="L1461" s="70">
        <v>0</v>
      </c>
      <c r="M1461" t="str">
        <f t="shared" si="23"/>
        <v>תומך/תומכת רשתות מחשב</v>
      </c>
      <c r="N1461" s="70" t="s">
        <v>100</v>
      </c>
    </row>
    <row r="1462" spans="1:14" x14ac:dyDescent="0.25">
      <c r="A1462" s="70" t="s">
        <v>2144</v>
      </c>
      <c r="B1462" s="70" t="s">
        <v>2145</v>
      </c>
      <c r="C1462" s="70">
        <v>1</v>
      </c>
      <c r="D1462" s="70">
        <v>1457</v>
      </c>
      <c r="E1462" s="70">
        <v>0</v>
      </c>
      <c r="F1462" s="70">
        <v>0</v>
      </c>
      <c r="G1462" s="70">
        <v>0</v>
      </c>
      <c r="H1462" s="70">
        <v>0</v>
      </c>
      <c r="I1462" s="70">
        <v>0</v>
      </c>
      <c r="J1462" s="70">
        <v>300</v>
      </c>
      <c r="K1462" s="70">
        <v>0</v>
      </c>
      <c r="L1462" s="70">
        <v>0</v>
      </c>
      <c r="M1462" t="str">
        <f t="shared" si="23"/>
        <v>תועמלן/תועמלנית רפואי/רפואית</v>
      </c>
      <c r="N1462" s="70" t="s">
        <v>100</v>
      </c>
    </row>
    <row r="1463" spans="1:14" x14ac:dyDescent="0.25">
      <c r="A1463" s="70">
        <v>2501</v>
      </c>
      <c r="B1463" s="70" t="s">
        <v>505</v>
      </c>
      <c r="C1463" s="70">
        <v>3</v>
      </c>
      <c r="D1463" s="70">
        <v>1458</v>
      </c>
      <c r="E1463" s="70">
        <v>100</v>
      </c>
      <c r="F1463" s="70">
        <v>100</v>
      </c>
      <c r="G1463" s="70">
        <v>0</v>
      </c>
      <c r="H1463" s="70">
        <v>100</v>
      </c>
      <c r="I1463" s="70">
        <v>0</v>
      </c>
      <c r="J1463" s="70">
        <v>300</v>
      </c>
      <c r="K1463" s="70">
        <v>100</v>
      </c>
      <c r="L1463" s="70">
        <v>0</v>
      </c>
      <c r="M1463" t="str">
        <f t="shared" si="23"/>
        <v>תופר ברזנטים ואוהלים כולל הרכבה</v>
      </c>
      <c r="N1463" s="70" t="s">
        <v>100</v>
      </c>
    </row>
    <row r="1464" spans="1:14" x14ac:dyDescent="0.25">
      <c r="A1464" s="70" t="s">
        <v>1057</v>
      </c>
      <c r="B1464" s="70" t="s">
        <v>1058</v>
      </c>
      <c r="C1464" s="70">
        <v>3</v>
      </c>
      <c r="D1464" s="70">
        <v>1459</v>
      </c>
      <c r="E1464" s="70">
        <v>50</v>
      </c>
      <c r="F1464" s="70">
        <v>50</v>
      </c>
      <c r="G1464" s="70">
        <v>0</v>
      </c>
      <c r="H1464" s="70">
        <v>0</v>
      </c>
      <c r="I1464" s="70">
        <v>0</v>
      </c>
      <c r="J1464" s="70">
        <v>300</v>
      </c>
      <c r="K1464" s="70">
        <v>50</v>
      </c>
      <c r="L1464" s="70">
        <v>0</v>
      </c>
      <c r="M1464" t="str">
        <f t="shared" si="23"/>
        <v>תופר/חייט</v>
      </c>
      <c r="N1464" s="70" t="s">
        <v>100</v>
      </c>
    </row>
    <row r="1465" spans="1:14" x14ac:dyDescent="0.25">
      <c r="A1465" s="70" t="s">
        <v>1739</v>
      </c>
      <c r="B1465" s="70" t="s">
        <v>1740</v>
      </c>
      <c r="C1465" s="70">
        <v>1</v>
      </c>
      <c r="D1465" s="70">
        <v>1460</v>
      </c>
      <c r="E1465" s="70">
        <v>0</v>
      </c>
      <c r="F1465" s="70">
        <v>0</v>
      </c>
      <c r="G1465" s="70">
        <v>0</v>
      </c>
      <c r="H1465" s="70">
        <v>0</v>
      </c>
      <c r="I1465" s="70">
        <v>0</v>
      </c>
      <c r="J1465" s="70">
        <v>300</v>
      </c>
      <c r="K1465" s="70">
        <v>0</v>
      </c>
      <c r="L1465" s="70">
        <v>0</v>
      </c>
      <c r="M1465" t="str">
        <f t="shared" si="23"/>
        <v>תזונאי/תזונאית בעלי חיים</v>
      </c>
      <c r="N1465" s="70" t="s">
        <v>100</v>
      </c>
    </row>
    <row r="1466" spans="1:14" x14ac:dyDescent="0.25">
      <c r="A1466" s="70" t="s">
        <v>1747</v>
      </c>
      <c r="B1466" s="70" t="s">
        <v>1748</v>
      </c>
      <c r="C1466" s="70">
        <v>2</v>
      </c>
      <c r="D1466" s="70">
        <v>1461</v>
      </c>
      <c r="E1466" s="70">
        <v>0</v>
      </c>
      <c r="F1466" s="70">
        <v>0</v>
      </c>
      <c r="G1466" s="70">
        <v>0</v>
      </c>
      <c r="H1466" s="70">
        <v>0</v>
      </c>
      <c r="I1466" s="70">
        <v>0</v>
      </c>
      <c r="J1466" s="70">
        <v>300</v>
      </c>
      <c r="K1466" s="70">
        <v>0</v>
      </c>
      <c r="L1466" s="70">
        <v>0</v>
      </c>
      <c r="M1466" t="str">
        <f t="shared" si="23"/>
        <v>תחקירן/תחקירנית בעיתון</v>
      </c>
      <c r="N1466" s="70" t="s">
        <v>100</v>
      </c>
    </row>
    <row r="1467" spans="1:14" x14ac:dyDescent="0.25">
      <c r="A1467" s="70" t="s">
        <v>1332</v>
      </c>
      <c r="B1467" s="70" t="s">
        <v>1333</v>
      </c>
      <c r="C1467" s="70">
        <v>3</v>
      </c>
      <c r="D1467" s="70">
        <v>1462</v>
      </c>
      <c r="E1467" s="70">
        <v>100</v>
      </c>
      <c r="F1467" s="70">
        <v>100</v>
      </c>
      <c r="G1467" s="70">
        <v>0</v>
      </c>
      <c r="H1467" s="70">
        <v>0</v>
      </c>
      <c r="I1467" s="70">
        <v>0</v>
      </c>
      <c r="J1467" s="70">
        <v>300</v>
      </c>
      <c r="K1467" s="70">
        <v>0</v>
      </c>
      <c r="L1467" s="70">
        <v>0</v>
      </c>
      <c r="M1467" t="str">
        <f t="shared" si="23"/>
        <v>תכשיטן</v>
      </c>
      <c r="N1467" s="70" t="s">
        <v>100</v>
      </c>
    </row>
    <row r="1468" spans="1:14" x14ac:dyDescent="0.25">
      <c r="A1468" s="70" t="s">
        <v>826</v>
      </c>
      <c r="B1468" s="70" t="s">
        <v>827</v>
      </c>
      <c r="C1468" s="70">
        <v>8</v>
      </c>
      <c r="D1468" s="70">
        <v>1463</v>
      </c>
      <c r="E1468" s="70">
        <v>0</v>
      </c>
      <c r="F1468" s="70">
        <v>0</v>
      </c>
      <c r="G1468" s="70">
        <v>0</v>
      </c>
      <c r="H1468" s="70">
        <v>0</v>
      </c>
      <c r="I1468" s="70">
        <v>0</v>
      </c>
      <c r="J1468" s="70">
        <v>300</v>
      </c>
      <c r="K1468" s="70">
        <v>0</v>
      </c>
      <c r="L1468" s="70">
        <v>0</v>
      </c>
      <c r="M1468" t="str">
        <f t="shared" si="23"/>
        <v>תלמיד</v>
      </c>
      <c r="N1468" s="70" t="s">
        <v>100</v>
      </c>
    </row>
    <row r="1469" spans="1:14" x14ac:dyDescent="0.25">
      <c r="A1469" s="70" t="s">
        <v>834</v>
      </c>
      <c r="B1469" s="70" t="s">
        <v>835</v>
      </c>
      <c r="C1469" s="70">
        <v>7</v>
      </c>
      <c r="D1469" s="70">
        <v>1464</v>
      </c>
      <c r="E1469" s="70">
        <v>300</v>
      </c>
      <c r="F1469" s="70">
        <v>300</v>
      </c>
      <c r="G1469" s="70">
        <v>0</v>
      </c>
      <c r="H1469" s="70">
        <v>0</v>
      </c>
      <c r="I1469" s="70">
        <v>0</v>
      </c>
      <c r="J1469" s="70">
        <v>300</v>
      </c>
      <c r="K1469" s="70">
        <v>0</v>
      </c>
      <c r="L1469" s="70">
        <v>0</v>
      </c>
      <c r="M1469" t="str">
        <f t="shared" si="23"/>
        <v>תלמיד ישיבה</v>
      </c>
      <c r="N1469" s="70" t="s">
        <v>100</v>
      </c>
    </row>
    <row r="1470" spans="1:14" x14ac:dyDescent="0.25">
      <c r="A1470" s="70">
        <v>2721</v>
      </c>
      <c r="B1470" s="70" t="s">
        <v>2328</v>
      </c>
      <c r="C1470" s="70">
        <v>3</v>
      </c>
      <c r="D1470" s="70">
        <v>1465</v>
      </c>
      <c r="E1470" s="70">
        <v>0</v>
      </c>
      <c r="F1470" s="70">
        <v>0</v>
      </c>
      <c r="G1470" s="70">
        <v>0</v>
      </c>
      <c r="H1470" s="70">
        <v>0</v>
      </c>
      <c r="I1470" s="70">
        <v>0</v>
      </c>
      <c r="J1470" s="70">
        <v>300</v>
      </c>
      <c r="K1470" s="70">
        <v>0</v>
      </c>
      <c r="L1470" s="70">
        <v>0</v>
      </c>
      <c r="M1470" t="str">
        <f t="shared" si="23"/>
        <v>תמחירן</v>
      </c>
      <c r="N1470" s="70" t="s">
        <v>100</v>
      </c>
    </row>
    <row r="1471" spans="1:14" x14ac:dyDescent="0.25">
      <c r="A1471" s="70">
        <v>2479</v>
      </c>
      <c r="B1471" s="70" t="s">
        <v>483</v>
      </c>
      <c r="C1471" s="70">
        <v>1</v>
      </c>
      <c r="D1471" s="70">
        <v>1466</v>
      </c>
      <c r="E1471" s="70">
        <v>0</v>
      </c>
      <c r="F1471" s="70">
        <v>0</v>
      </c>
      <c r="G1471" s="70">
        <v>0</v>
      </c>
      <c r="H1471" s="70">
        <v>0</v>
      </c>
      <c r="I1471" s="70">
        <v>0</v>
      </c>
      <c r="J1471" s="70">
        <v>300</v>
      </c>
      <c r="K1471" s="70">
        <v>0</v>
      </c>
      <c r="L1471" s="70">
        <v>0</v>
      </c>
      <c r="M1471" t="str">
        <f t="shared" si="23"/>
        <v>תמיכה טכנית</v>
      </c>
      <c r="N1471" s="70" t="s">
        <v>100</v>
      </c>
    </row>
    <row r="1472" spans="1:14" x14ac:dyDescent="0.25">
      <c r="A1472" s="70" t="s">
        <v>1276</v>
      </c>
      <c r="B1472" s="70" t="s">
        <v>1277</v>
      </c>
      <c r="C1472" s="70">
        <v>3</v>
      </c>
      <c r="D1472" s="70">
        <v>1467</v>
      </c>
      <c r="E1472" s="70">
        <v>150</v>
      </c>
      <c r="F1472" s="70">
        <v>150</v>
      </c>
      <c r="G1472" s="70">
        <v>0</v>
      </c>
      <c r="H1472" s="70">
        <v>200</v>
      </c>
      <c r="I1472" s="70">
        <v>0</v>
      </c>
      <c r="J1472" s="70">
        <v>300</v>
      </c>
      <c r="K1472" s="70">
        <v>150</v>
      </c>
      <c r="L1472" s="70">
        <v>0</v>
      </c>
      <c r="M1472" t="str">
        <f t="shared" si="23"/>
        <v>תנורן/תנורנית במפעלי פלדה</v>
      </c>
      <c r="N1472" s="70" t="s">
        <v>100</v>
      </c>
    </row>
    <row r="1473" spans="1:14" x14ac:dyDescent="0.25">
      <c r="A1473" s="70" t="s">
        <v>2224</v>
      </c>
      <c r="B1473" s="70" t="s">
        <v>2225</v>
      </c>
      <c r="C1473" s="70">
        <v>3</v>
      </c>
      <c r="D1473" s="70">
        <v>1468</v>
      </c>
      <c r="E1473" s="70">
        <v>0</v>
      </c>
      <c r="F1473" s="70">
        <v>0</v>
      </c>
      <c r="G1473" s="70">
        <v>0</v>
      </c>
      <c r="H1473" s="70">
        <v>0</v>
      </c>
      <c r="I1473" s="70">
        <v>0</v>
      </c>
      <c r="J1473" s="70">
        <v>300</v>
      </c>
      <c r="K1473" s="70">
        <v>0</v>
      </c>
      <c r="L1473" s="70">
        <v>0</v>
      </c>
      <c r="M1473" t="str">
        <f t="shared" si="23"/>
        <v>תסריטאי/תסריטאית</v>
      </c>
      <c r="N1473" s="70" t="s">
        <v>100</v>
      </c>
    </row>
    <row r="1474" spans="1:14" x14ac:dyDescent="0.25">
      <c r="A1474" s="70" t="s">
        <v>1959</v>
      </c>
      <c r="B1474" s="70" t="s">
        <v>1960</v>
      </c>
      <c r="C1474" s="70">
        <v>3</v>
      </c>
      <c r="D1474" s="70">
        <v>1469</v>
      </c>
      <c r="E1474" s="70">
        <v>50</v>
      </c>
      <c r="F1474" s="70">
        <v>50</v>
      </c>
      <c r="G1474" s="70">
        <v>0</v>
      </c>
      <c r="H1474" s="70">
        <v>100</v>
      </c>
      <c r="I1474" s="70">
        <v>0</v>
      </c>
      <c r="J1474" s="70">
        <v>300</v>
      </c>
      <c r="K1474" s="70">
        <v>50</v>
      </c>
      <c r="L1474" s="70">
        <v>0</v>
      </c>
      <c r="M1474" t="str">
        <f t="shared" si="23"/>
        <v>תפאורן</v>
      </c>
      <c r="N1474" s="70" t="s">
        <v>100</v>
      </c>
    </row>
    <row r="1475" spans="1:14" x14ac:dyDescent="0.25">
      <c r="A1475" s="70" t="s">
        <v>1763</v>
      </c>
      <c r="B1475" s="70" t="s">
        <v>1764</v>
      </c>
      <c r="C1475" s="70">
        <v>7</v>
      </c>
      <c r="D1475" s="70">
        <v>1470</v>
      </c>
      <c r="E1475" s="70">
        <v>300</v>
      </c>
      <c r="F1475" s="70">
        <v>300</v>
      </c>
      <c r="G1475" s="70">
        <v>0</v>
      </c>
      <c r="H1475" s="70">
        <v>0</v>
      </c>
      <c r="I1475" s="70">
        <v>0</v>
      </c>
      <c r="J1475" s="70">
        <v>300</v>
      </c>
      <c r="K1475" s="70">
        <v>0</v>
      </c>
      <c r="L1475" s="70">
        <v>0</v>
      </c>
      <c r="M1475" t="str">
        <f t="shared" si="23"/>
        <v>תקליטן</v>
      </c>
      <c r="N1475" s="70" t="s">
        <v>100</v>
      </c>
    </row>
    <row r="1476" spans="1:14" x14ac:dyDescent="0.25">
      <c r="A1476" s="70" t="s">
        <v>1228</v>
      </c>
      <c r="B1476" s="70" t="s">
        <v>1229</v>
      </c>
      <c r="C1476" s="70">
        <v>1</v>
      </c>
      <c r="D1476" s="70">
        <v>1471</v>
      </c>
      <c r="E1476" s="70">
        <v>0</v>
      </c>
      <c r="F1476" s="70">
        <v>0</v>
      </c>
      <c r="G1476" s="70">
        <v>0</v>
      </c>
      <c r="H1476" s="70">
        <v>0</v>
      </c>
      <c r="I1476" s="70">
        <v>0</v>
      </c>
      <c r="J1476" s="70">
        <v>300</v>
      </c>
      <c r="K1476" s="70">
        <v>0</v>
      </c>
      <c r="L1476" s="70">
        <v>0</v>
      </c>
      <c r="M1476" t="str">
        <f t="shared" si="23"/>
        <v>תקציבאי/תקציבאית</v>
      </c>
      <c r="N1476" s="70" t="s">
        <v>100</v>
      </c>
    </row>
    <row r="1477" spans="1:14" x14ac:dyDescent="0.25">
      <c r="M1477" t="str">
        <f t="shared" si="23"/>
        <v/>
      </c>
      <c r="N1477" s="70"/>
    </row>
  </sheetData>
  <autoFilter ref="A5:L1470">
    <sortState ref="A6:L1470">
      <sortCondition ref="B5:B1470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/>
  <dimension ref="A1:U124"/>
  <sheetViews>
    <sheetView showGridLines="0" rightToLeft="1" zoomScaleNormal="100" zoomScaleSheetLayoutView="115" workbookViewId="0">
      <selection activeCell="G1" sqref="G1"/>
    </sheetView>
  </sheetViews>
  <sheetFormatPr defaultColWidth="0" defaultRowHeight="13.2" zeroHeight="1" x14ac:dyDescent="0.25"/>
  <cols>
    <col min="1" max="1" width="2.33203125" style="42" customWidth="1"/>
    <col min="2" max="2" width="4.33203125" style="42" customWidth="1"/>
    <col min="3" max="3" width="11.33203125" style="42" customWidth="1"/>
    <col min="4" max="4" width="13.88671875" style="42" customWidth="1"/>
    <col min="5" max="5" width="11.44140625" style="42" customWidth="1"/>
    <col min="6" max="6" width="9.88671875" style="42" customWidth="1"/>
    <col min="7" max="7" width="12.33203125" style="42" customWidth="1"/>
    <col min="8" max="8" width="9.6640625" style="42" customWidth="1"/>
    <col min="9" max="9" width="9" style="42" customWidth="1"/>
    <col min="10" max="10" width="9.6640625" style="42" customWidth="1"/>
    <col min="11" max="11" width="6.109375" style="42" customWidth="1"/>
    <col min="12" max="12" width="9.5546875" style="42" hidden="1" customWidth="1"/>
    <col min="13" max="16384" width="9.109375" style="42" hidden="1"/>
  </cols>
  <sheetData>
    <row r="1" spans="1:14" ht="15.6" x14ac:dyDescent="0.3">
      <c r="A1" s="273">
        <f ca="1">'גליון הזנה'!B2</f>
        <v>43668.462711111111</v>
      </c>
      <c r="B1" s="273"/>
      <c r="C1" s="273"/>
      <c r="G1" s="193" t="s">
        <v>2442</v>
      </c>
      <c r="H1" s="161"/>
      <c r="I1" s="161"/>
      <c r="J1" s="162"/>
      <c r="K1" s="163"/>
      <c r="L1" s="67"/>
    </row>
    <row r="2" spans="1:14" ht="12.75" customHeight="1" x14ac:dyDescent="0.3">
      <c r="G2" s="161"/>
      <c r="H2" s="164"/>
      <c r="I2" s="193" t="s">
        <v>2440</v>
      </c>
      <c r="J2" s="162"/>
      <c r="K2" s="165"/>
    </row>
    <row r="3" spans="1:14" ht="24" customHeight="1" x14ac:dyDescent="0.25">
      <c r="C3" s="67"/>
      <c r="D3" s="172"/>
      <c r="E3" s="67"/>
      <c r="F3" s="67"/>
      <c r="G3" s="166"/>
      <c r="H3" s="166"/>
      <c r="I3" s="166"/>
      <c r="J3" s="166"/>
      <c r="K3" s="166"/>
    </row>
    <row r="4" spans="1:14" ht="15.75" customHeight="1" x14ac:dyDescent="0.25">
      <c r="C4" s="67"/>
      <c r="D4" s="172"/>
      <c r="E4" s="67"/>
      <c r="F4" s="67"/>
      <c r="G4" s="166"/>
      <c r="H4" s="166"/>
      <c r="I4" s="166"/>
      <c r="J4" s="166"/>
      <c r="K4" s="166"/>
    </row>
    <row r="5" spans="1:14" ht="15.75" customHeight="1" x14ac:dyDescent="0.25">
      <c r="C5" s="67"/>
      <c r="D5" s="172"/>
      <c r="E5" s="67"/>
      <c r="F5" s="67"/>
      <c r="G5" s="166"/>
      <c r="H5" s="166"/>
      <c r="I5" s="166"/>
      <c r="J5" s="166"/>
      <c r="K5" s="166"/>
    </row>
    <row r="6" spans="1:14" ht="15.75" customHeight="1" x14ac:dyDescent="0.25">
      <c r="C6" s="67"/>
      <c r="D6" s="172"/>
      <c r="E6" s="67"/>
      <c r="F6" s="67"/>
      <c r="G6" s="166"/>
      <c r="H6" s="166"/>
      <c r="I6" s="166"/>
      <c r="J6" s="166"/>
      <c r="K6" s="166"/>
    </row>
    <row r="7" spans="1:14" x14ac:dyDescent="0.25">
      <c r="B7" s="67"/>
      <c r="C7" s="67" t="str">
        <f>'גליון הזנה'!C13</f>
        <v>פלוני</v>
      </c>
      <c r="D7" s="172" t="str">
        <f>'גליון הזנה'!C14</f>
        <v>א</v>
      </c>
      <c r="E7" s="67" t="s">
        <v>2234</v>
      </c>
      <c r="F7" s="67"/>
      <c r="G7" s="166"/>
      <c r="H7" s="166"/>
      <c r="I7" s="166"/>
      <c r="J7" s="166"/>
    </row>
    <row r="8" spans="1:14" ht="15" hidden="1" customHeight="1" x14ac:dyDescent="0.25">
      <c r="B8" s="67"/>
      <c r="C8" s="173"/>
      <c r="D8" s="145"/>
      <c r="E8" s="146" t="s">
        <v>2262</v>
      </c>
      <c r="F8" s="146"/>
      <c r="G8" s="146"/>
      <c r="H8" s="146"/>
      <c r="I8" s="146"/>
      <c r="J8" s="147"/>
      <c r="K8" s="127"/>
      <c r="L8" s="104"/>
      <c r="M8" s="104"/>
      <c r="N8" s="104"/>
    </row>
    <row r="9" spans="1:14" ht="15.75" hidden="1" customHeight="1" x14ac:dyDescent="0.25">
      <c r="B9" s="67"/>
      <c r="C9" s="173"/>
      <c r="D9" s="145"/>
      <c r="E9" s="146" t="s">
        <v>2263</v>
      </c>
      <c r="F9" s="67"/>
      <c r="G9" s="67"/>
      <c r="H9" s="67"/>
      <c r="I9" s="67"/>
      <c r="J9" s="131"/>
      <c r="L9" s="104"/>
      <c r="M9" s="104"/>
      <c r="N9" s="104"/>
    </row>
    <row r="10" spans="1:14" ht="15.75" hidden="1" customHeight="1" x14ac:dyDescent="0.25">
      <c r="B10" s="67"/>
      <c r="C10" s="173"/>
      <c r="D10" s="145"/>
      <c r="E10" s="146" t="s">
        <v>2235</v>
      </c>
      <c r="F10" s="146"/>
      <c r="G10" s="146"/>
      <c r="H10" s="146"/>
      <c r="I10" s="146"/>
      <c r="J10" s="147"/>
      <c r="K10" s="127"/>
      <c r="L10" s="104"/>
      <c r="M10" s="104"/>
      <c r="N10" s="104"/>
    </row>
    <row r="11" spans="1:14" ht="15.75" hidden="1" customHeight="1" x14ac:dyDescent="0.25">
      <c r="B11" s="67"/>
      <c r="C11" s="173"/>
      <c r="D11" s="145"/>
      <c r="E11" s="146" t="s">
        <v>2266</v>
      </c>
      <c r="F11" s="146"/>
      <c r="G11" s="146"/>
      <c r="H11" s="146"/>
      <c r="I11" s="146"/>
      <c r="J11" s="147"/>
      <c r="K11" s="127"/>
      <c r="L11" s="104"/>
      <c r="M11" s="104"/>
      <c r="N11" s="104"/>
    </row>
    <row r="12" spans="1:14" ht="15.75" hidden="1" customHeight="1" x14ac:dyDescent="0.25">
      <c r="B12" s="67"/>
      <c r="C12" s="173"/>
      <c r="D12" s="145"/>
      <c r="E12" s="146" t="s">
        <v>2267</v>
      </c>
      <c r="F12" s="146"/>
      <c r="G12" s="146"/>
      <c r="H12" s="146"/>
      <c r="I12" s="146"/>
      <c r="J12" s="147"/>
      <c r="K12" s="127"/>
      <c r="L12" s="104"/>
      <c r="M12" s="104"/>
      <c r="N12" s="104"/>
    </row>
    <row r="13" spans="1:14" ht="15.75" hidden="1" customHeight="1" x14ac:dyDescent="0.25">
      <c r="B13" s="67"/>
      <c r="C13" s="173"/>
      <c r="D13" s="145"/>
      <c r="E13" s="146" t="s">
        <v>2236</v>
      </c>
      <c r="F13" s="146"/>
      <c r="G13" s="146"/>
      <c r="H13" s="146"/>
      <c r="I13" s="146"/>
      <c r="J13" s="147"/>
      <c r="K13" s="127"/>
      <c r="L13" s="104"/>
      <c r="M13" s="104"/>
      <c r="N13" s="104"/>
    </row>
    <row r="14" spans="1:14" ht="15.75" hidden="1" customHeight="1" x14ac:dyDescent="0.25">
      <c r="B14" s="67"/>
      <c r="C14" s="173"/>
      <c r="D14" s="145"/>
      <c r="E14" s="146" t="s">
        <v>2264</v>
      </c>
      <c r="F14" s="146"/>
      <c r="G14" s="146"/>
      <c r="H14" s="146"/>
      <c r="I14" s="146"/>
      <c r="J14" s="147"/>
      <c r="K14" s="127"/>
      <c r="L14" s="104"/>
      <c r="M14" s="104"/>
      <c r="N14" s="104"/>
    </row>
    <row r="15" spans="1:14" ht="15.75" hidden="1" customHeight="1" x14ac:dyDescent="0.25">
      <c r="B15" s="67"/>
      <c r="C15" s="173"/>
      <c r="D15" s="145"/>
      <c r="E15" s="146" t="s">
        <v>2265</v>
      </c>
      <c r="F15" s="146"/>
      <c r="G15" s="146"/>
      <c r="H15" s="146"/>
      <c r="I15" s="146"/>
      <c r="J15" s="147"/>
      <c r="K15" s="127"/>
    </row>
    <row r="16" spans="1:14" ht="15.75" hidden="1" customHeight="1" x14ac:dyDescent="0.25">
      <c r="B16" s="67"/>
      <c r="C16" s="148"/>
      <c r="D16" s="149"/>
      <c r="E16" s="150" t="s">
        <v>2237</v>
      </c>
      <c r="F16" s="150"/>
      <c r="G16" s="150"/>
      <c r="H16" s="150"/>
      <c r="I16" s="150"/>
      <c r="J16" s="151"/>
      <c r="K16" s="127"/>
    </row>
    <row r="17" spans="3:21" ht="15.75" customHeight="1" x14ac:dyDescent="0.25">
      <c r="C17" s="145"/>
      <c r="D17" s="145"/>
      <c r="E17" s="146"/>
      <c r="F17" s="146"/>
      <c r="G17" s="146"/>
      <c r="H17" s="146"/>
      <c r="I17" s="146"/>
      <c r="J17" s="146"/>
      <c r="K17" s="127"/>
    </row>
    <row r="18" spans="3:21" ht="15.75" customHeight="1" x14ac:dyDescent="0.25"/>
    <row r="19" spans="3:21" ht="14.4" thickBot="1" x14ac:dyDescent="0.3">
      <c r="D19" s="135"/>
      <c r="E19" s="136" t="s">
        <v>2238</v>
      </c>
      <c r="F19" s="136" t="s">
        <v>41</v>
      </c>
      <c r="G19" s="136" t="s">
        <v>2239</v>
      </c>
      <c r="H19" s="136" t="s">
        <v>42</v>
      </c>
    </row>
    <row r="20" spans="3:21" ht="15" thickTop="1" thickBot="1" x14ac:dyDescent="0.3">
      <c r="D20" s="136" t="s">
        <v>37</v>
      </c>
      <c r="E20" s="137" t="str">
        <f>'גליון הזנה'!C13</f>
        <v>פלוני</v>
      </c>
      <c r="F20" s="137" t="str">
        <f>'גליון הזנה'!C17</f>
        <v>זכר</v>
      </c>
      <c r="G20" s="137">
        <f ca="1">'גליון הזנה'!C21</f>
        <v>21</v>
      </c>
      <c r="H20" s="137" t="str">
        <f>'גליון הזנה'!C18</f>
        <v>לא</v>
      </c>
    </row>
    <row r="21" spans="3:21" ht="15" hidden="1" thickTop="1" thickBot="1" x14ac:dyDescent="0.3">
      <c r="D21" s="136" t="s">
        <v>2240</v>
      </c>
      <c r="E21" s="137">
        <f>'גליון הזנה'!D13</f>
        <v>0</v>
      </c>
      <c r="F21" s="137">
        <f>'גליון הזנה'!D17</f>
        <v>0</v>
      </c>
      <c r="G21" s="137">
        <f>'גליון הזנה'!D21</f>
        <v>0</v>
      </c>
      <c r="H21" s="137">
        <f>'גליון הזנה'!D18</f>
        <v>0</v>
      </c>
    </row>
    <row r="22" spans="3:21" ht="14.4" thickTop="1" x14ac:dyDescent="0.25">
      <c r="D22" s="138"/>
      <c r="E22" s="138"/>
      <c r="F22" s="138"/>
      <c r="G22" s="138"/>
      <c r="H22" s="138"/>
    </row>
    <row r="23" spans="3:21" ht="13.8" x14ac:dyDescent="0.25">
      <c r="D23" s="138"/>
      <c r="E23" s="138"/>
      <c r="F23" s="138"/>
      <c r="G23" s="138"/>
      <c r="H23" s="138"/>
    </row>
    <row r="24" spans="3:21" ht="18" customHeight="1" x14ac:dyDescent="0.25">
      <c r="D24" s="280" t="s">
        <v>2241</v>
      </c>
      <c r="E24" s="280"/>
      <c r="F24" s="280"/>
      <c r="G24" s="280"/>
      <c r="H24" s="280"/>
    </row>
    <row r="25" spans="3:21" ht="14.4" thickBot="1" x14ac:dyDescent="0.3">
      <c r="D25" s="135"/>
      <c r="E25" s="136" t="s">
        <v>44</v>
      </c>
      <c r="F25" s="136" t="s">
        <v>45</v>
      </c>
      <c r="G25" s="136" t="s">
        <v>46</v>
      </c>
      <c r="H25" s="136" t="s">
        <v>47</v>
      </c>
      <c r="M25" s="128"/>
      <c r="N25" s="128"/>
      <c r="O25" s="128"/>
      <c r="P25" s="128"/>
      <c r="Q25" s="128"/>
      <c r="R25" s="128"/>
      <c r="S25" s="128"/>
      <c r="T25" s="129"/>
      <c r="U25" s="129"/>
    </row>
    <row r="26" spans="3:21" ht="15" thickTop="1" thickBot="1" x14ac:dyDescent="0.3">
      <c r="D26" s="136" t="s">
        <v>2242</v>
      </c>
      <c r="E26" s="137">
        <f>IF('גליון הזנה'!C28="","",'גליון הזנה'!C27)</f>
        <v>200000</v>
      </c>
      <c r="F26" s="137" t="str">
        <f>IF('גליון הזנה'!D28="","",'גליון הזנה'!D27)</f>
        <v/>
      </c>
      <c r="G26" s="137" t="str">
        <f>IF('גליון הזנה'!E28="","",'גליון הזנה'!E27)</f>
        <v/>
      </c>
      <c r="H26" s="137" t="str">
        <f>IF('גליון הזנה'!F28="","",'גליון הזנה'!F27)</f>
        <v/>
      </c>
      <c r="M26" s="128"/>
      <c r="N26" s="128"/>
      <c r="O26" s="128"/>
      <c r="P26" s="129"/>
      <c r="Q26" s="129"/>
      <c r="R26" s="129"/>
      <c r="S26" s="129"/>
      <c r="T26" s="129"/>
      <c r="U26" s="129"/>
    </row>
    <row r="27" spans="3:21" ht="15" thickTop="1" thickBot="1" x14ac:dyDescent="0.3">
      <c r="D27" s="136" t="s">
        <v>2243</v>
      </c>
      <c r="E27" s="137">
        <f>'גליון הזנה'!C28</f>
        <v>15</v>
      </c>
      <c r="F27" s="137">
        <f>'גליון הזנה'!D28</f>
        <v>0</v>
      </c>
      <c r="G27" s="137">
        <f>'גליון הזנה'!E28</f>
        <v>0</v>
      </c>
      <c r="H27" s="137">
        <f>'גליון הזנה'!F28</f>
        <v>0</v>
      </c>
      <c r="M27" s="130"/>
      <c r="N27" s="130"/>
      <c r="O27" s="130"/>
      <c r="P27" s="130"/>
      <c r="Q27" s="130"/>
      <c r="R27" s="130"/>
      <c r="S27" s="130"/>
      <c r="T27" s="130"/>
      <c r="U27" s="130"/>
    </row>
    <row r="28" spans="3:21" ht="15" thickTop="1" thickBot="1" x14ac:dyDescent="0.3">
      <c r="D28" s="136" t="s">
        <v>49</v>
      </c>
      <c r="E28" s="139">
        <f>IF('גליון הזנה'!C28="","",IF('גליון הזנה'!C32="קבועה",'גליון הזנה'!C33,'גליון הזנה'!C33+2.5%))</f>
        <v>0.02</v>
      </c>
      <c r="F28" s="139" t="str">
        <f>IF('גליון הזנה'!D28="","",IF('גליון הזנה'!D32="קבועה",'גליון הזנה'!D33,'גליון הזנה'!D33+2.5%))</f>
        <v/>
      </c>
      <c r="G28" s="139" t="str">
        <f>IF('גליון הזנה'!E28="","",IF('גליון הזנה'!E32="קבועה",'גליון הזנה'!E33,'גליון הזנה'!E33+2.5%))</f>
        <v/>
      </c>
      <c r="H28" s="139" t="str">
        <f>IF('גליון הזנה'!F28="","",IF('גליון הזנה'!F32="קבועה",'גליון הזנה'!F33,'גליון הזנה'!F33+2.5%))</f>
        <v/>
      </c>
      <c r="M28" s="130"/>
      <c r="N28" s="130"/>
      <c r="O28" s="130"/>
      <c r="P28" s="130"/>
      <c r="Q28" s="130"/>
      <c r="R28" s="130"/>
      <c r="S28" s="130"/>
      <c r="T28" s="130"/>
      <c r="U28" s="130"/>
    </row>
    <row r="29" spans="3:21" s="132" customFormat="1" ht="14.25" customHeight="1" thickTop="1" x14ac:dyDescent="0.25">
      <c r="D29" s="287" t="s">
        <v>2271</v>
      </c>
      <c r="E29" s="282">
        <f ca="1">IF(E28="",0,(IFERROR(VLOOKUP('גליון הזנה'!J26,'שיעורי פרמיה '!A:E,IF('גליון הזנה'!$C$17="זכר",IF('גליון הזנה'!$C$18="כן",3,2),IF('גליון הזנה'!$C$18="כן",5,4)),0)*E26/12*(1+'גליון הזנה'!$C$22),0)+IFERROR(VLOOKUP('גליון הזנה'!K26,'שיעורי פרמיה '!A:E,IF('גליון הזנה'!$D$17="זכר",IF('גליון הזנה'!$D$18="כן",3,2),IF('גליון הזנה'!$D$18="כן",5,4)),0)*E26/12*(1+'גליון הזנה'!$D$22),0))*(1-VLOOKUP(1,Disc_Vector,3,1)))</f>
        <v>113.66666666666667</v>
      </c>
      <c r="F29" s="284">
        <f>IF(F28="",0,(IFERROR(VLOOKUP('גליון הזנה'!J26,'שיעורי פרמיה '!A:E,IF('גליון הזנה'!$C$17="זכר",IF('גליון הזנה'!$C$18="כן",3,2),IF('גליון הזנה'!$C$18="כן",5,4)),0)*F26/12*(1+'גליון הזנה'!$C$22),0)+IFERROR(VLOOKUP('גליון הזנה'!K26,'שיעורי פרמיה '!A:E,IF('גליון הזנה'!$D$17="זכר",IF('גליון הזנה'!$D$18="כן",3,2),IF('גליון הזנה'!$D$18="כן",5,4)),0)*F26/12*(1+'גליון הזנה'!$D$22),0))*(1-VLOOKUP(1,Disc_Vector,3,1)))</f>
        <v>0</v>
      </c>
      <c r="G29" s="284">
        <f>IF(G28="",0,(IFERROR(VLOOKUP('גליון הזנה'!J26,'שיעורי פרמיה '!A:E,IF('גליון הזנה'!$C$17="זכר",IF('גליון הזנה'!$C$18="כן",3,2),IF('גליון הזנה'!$C$18="כן",5,4)),0)*G26/12*(1+'גליון הזנה'!$C$22),0)+IFERROR(VLOOKUP('גליון הזנה'!K26,'שיעורי פרמיה '!A:E,IF('גליון הזנה'!$D$17="זכר",IF('גליון הזנה'!$D$18="כן",3,2),IF('גליון הזנה'!$D$18="כן",5,4)),0)*G26/12*(1+'גליון הזנה'!$D$22),0))*(1-VLOOKUP(1,Disc_Vector,3,1)))</f>
        <v>0</v>
      </c>
      <c r="H29" s="284">
        <f>IF(H28="",0,(IFERROR(VLOOKUP('גליון הזנה'!J26,'שיעורי פרמיה '!A:E,IF('גליון הזנה'!$C$17="זכר",IF('גליון הזנה'!$C$18="כן",3,2),IF('גליון הזנה'!$C$18="כן",5,4)),0)*H26/12*(1+'גליון הזנה'!$C$22),0)+IFERROR(VLOOKUP('גליון הזנה'!K26,'שיעורי פרמיה '!A:E,IF('גליון הזנה'!$D$17="זכר",IF('גליון הזנה'!$D$18="כן",3,2),IF('גליון הזנה'!$D$18="כן",5,4)),0)*H26/12*(1+'גליון הזנה'!$D$22),0))*(1-VLOOKUP(1,Disc_Vector,3,1)))</f>
        <v>0</v>
      </c>
      <c r="I29" s="169"/>
      <c r="M29" s="128"/>
      <c r="N29" s="128"/>
      <c r="O29" s="128"/>
      <c r="P29" s="128"/>
      <c r="Q29" s="128"/>
      <c r="R29" s="128"/>
      <c r="S29" s="128"/>
      <c r="T29" s="128"/>
      <c r="U29" s="128"/>
    </row>
    <row r="30" spans="3:21" ht="12" customHeight="1" thickBot="1" x14ac:dyDescent="0.3">
      <c r="D30" s="288"/>
      <c r="E30" s="283"/>
      <c r="F30" s="285"/>
      <c r="G30" s="285"/>
      <c r="H30" s="285"/>
      <c r="I30" s="66"/>
      <c r="M30" s="128"/>
      <c r="N30" s="128"/>
      <c r="O30" s="128"/>
      <c r="P30" s="128"/>
      <c r="Q30" s="128"/>
      <c r="R30" s="128"/>
      <c r="S30" s="129"/>
      <c r="T30" s="129"/>
      <c r="U30" s="129"/>
    </row>
    <row r="31" spans="3:21" ht="14.4" thickTop="1" x14ac:dyDescent="0.25">
      <c r="D31" s="138"/>
      <c r="E31" s="138"/>
      <c r="F31" s="138"/>
      <c r="G31" s="140"/>
      <c r="H31" s="138"/>
      <c r="M31" s="128"/>
      <c r="N31" s="128"/>
      <c r="O31" s="128"/>
    </row>
    <row r="32" spans="3:21" ht="14.4" thickBot="1" x14ac:dyDescent="0.3">
      <c r="D32" s="141"/>
      <c r="E32" s="281" t="s">
        <v>2244</v>
      </c>
      <c r="F32" s="281"/>
      <c r="G32" s="270"/>
      <c r="H32" s="270"/>
    </row>
    <row r="33" spans="2:11" ht="15" thickTop="1" thickBot="1" x14ac:dyDescent="0.3">
      <c r="D33" s="138"/>
      <c r="E33" s="136" t="s">
        <v>2268</v>
      </c>
      <c r="F33" s="225">
        <f>'גליון הזנה'!C30</f>
        <v>1250000</v>
      </c>
      <c r="G33" s="227"/>
      <c r="H33" s="228"/>
    </row>
    <row r="34" spans="2:11" ht="15" thickTop="1" thickBot="1" x14ac:dyDescent="0.3">
      <c r="D34" s="138"/>
      <c r="E34" s="136" t="s">
        <v>2269</v>
      </c>
      <c r="F34" s="226">
        <f>IF('גליון הזנה'!$C$31="חודשית",'גליון הזנה'!R26,'גליון הזנה'!R26/12)*(1-'גליון הזנה'!$D$43)</f>
        <v>165.83333333333334</v>
      </c>
      <c r="G34" s="227"/>
      <c r="H34" s="229"/>
    </row>
    <row r="35" spans="2:11" ht="13.8" thickTop="1" x14ac:dyDescent="0.25">
      <c r="K35" s="95">
        <f>IF('גליון הזנה'!C37="ללא הנחה",0,1)</f>
        <v>0</v>
      </c>
    </row>
    <row r="36" spans="2:11" x14ac:dyDescent="0.25"/>
    <row r="37" spans="2:11" ht="13.8" hidden="1" x14ac:dyDescent="0.25">
      <c r="C37" s="267" t="s">
        <v>2274</v>
      </c>
      <c r="D37" s="268"/>
      <c r="E37" s="268"/>
      <c r="F37" s="268"/>
      <c r="G37" s="269"/>
      <c r="H37" s="168">
        <f ca="1">F60+G60</f>
        <v>279.5</v>
      </c>
      <c r="I37" s="95">
        <f>IF('גליון הזנה'!C37="ללא הנחה",0,1)</f>
        <v>0</v>
      </c>
    </row>
    <row r="38" spans="2:11" ht="13.8" x14ac:dyDescent="0.25">
      <c r="B38" s="131"/>
      <c r="C38" s="278" t="s">
        <v>2270</v>
      </c>
      <c r="D38" s="279"/>
      <c r="E38" s="279"/>
      <c r="F38" s="279"/>
      <c r="G38" s="286"/>
      <c r="H38" s="168">
        <f ca="1">H60</f>
        <v>279.5</v>
      </c>
    </row>
    <row r="39" spans="2:11" x14ac:dyDescent="0.25">
      <c r="G39" s="67"/>
      <c r="H39" s="57"/>
    </row>
    <row r="40" spans="2:11" hidden="1" x14ac:dyDescent="0.25"/>
    <row r="41" spans="2:11" hidden="1" x14ac:dyDescent="0.25">
      <c r="K41" s="132"/>
    </row>
    <row r="42" spans="2:11" hidden="1" x14ac:dyDescent="0.25"/>
    <row r="43" spans="2:11" hidden="1" x14ac:dyDescent="0.25">
      <c r="C43" s="66"/>
      <c r="E43" s="66"/>
      <c r="G43" s="167"/>
      <c r="H43" s="71"/>
      <c r="I43" s="71"/>
    </row>
    <row r="44" spans="2:11" ht="7.5" hidden="1" customHeight="1" x14ac:dyDescent="0.25">
      <c r="C44" s="138"/>
      <c r="F44" s="67"/>
    </row>
    <row r="45" spans="2:11" s="138" customFormat="1" ht="15" hidden="1" customHeight="1" x14ac:dyDescent="0.25">
      <c r="C45" s="42"/>
      <c r="D45" s="42"/>
      <c r="E45" s="42"/>
      <c r="F45" s="42"/>
      <c r="G45" s="67"/>
      <c r="H45" s="42"/>
      <c r="I45" s="42"/>
      <c r="J45" s="42"/>
      <c r="K45" s="42"/>
    </row>
    <row r="46" spans="2:11" s="138" customFormat="1" ht="15" hidden="1" customHeight="1" x14ac:dyDescent="0.25">
      <c r="C46" s="42"/>
      <c r="D46" s="42"/>
      <c r="E46" s="42"/>
      <c r="F46" s="42"/>
      <c r="G46" s="42"/>
      <c r="H46" s="42"/>
      <c r="I46" s="42"/>
      <c r="J46" s="42"/>
      <c r="K46" s="171"/>
    </row>
    <row r="47" spans="2:11" s="138" customFormat="1" ht="15" hidden="1" customHeight="1" x14ac:dyDescent="0.25">
      <c r="C47" s="42"/>
      <c r="D47" s="42"/>
      <c r="E47" s="42"/>
      <c r="F47" s="42"/>
      <c r="G47" s="42"/>
      <c r="H47" s="42"/>
      <c r="I47" s="42"/>
      <c r="J47" s="42"/>
      <c r="K47" s="171"/>
    </row>
    <row r="48" spans="2:11" s="138" customFormat="1" ht="15" hidden="1" customHeight="1" x14ac:dyDescent="0.25">
      <c r="C48" s="42"/>
      <c r="D48" s="42"/>
      <c r="E48" s="42"/>
      <c r="F48" s="42"/>
      <c r="G48" s="42"/>
      <c r="H48" s="42"/>
      <c r="I48" s="42"/>
      <c r="J48" s="42"/>
      <c r="K48" s="171"/>
    </row>
    <row r="49" spans="3:12" s="138" customFormat="1" ht="15" hidden="1" customHeight="1" x14ac:dyDescent="0.25">
      <c r="C49" s="66"/>
      <c r="D49" s="42"/>
      <c r="E49" s="66"/>
      <c r="F49" s="42"/>
      <c r="G49" s="167"/>
      <c r="H49" s="71"/>
      <c r="I49" s="71"/>
      <c r="J49" s="42"/>
      <c r="K49" s="171"/>
    </row>
    <row r="50" spans="3:12" s="138" customFormat="1" ht="15" hidden="1" customHeight="1" x14ac:dyDescent="0.25">
      <c r="C50" s="42"/>
      <c r="D50" s="42"/>
      <c r="E50" s="42"/>
      <c r="F50" s="42"/>
      <c r="G50" s="67"/>
      <c r="H50" s="42"/>
      <c r="I50" s="42"/>
      <c r="J50" s="42"/>
      <c r="K50" s="171"/>
    </row>
    <row r="51" spans="3:12" s="138" customFormat="1" ht="15" hidden="1" customHeight="1" x14ac:dyDescent="0.25">
      <c r="C51" s="42"/>
      <c r="D51" s="42"/>
      <c r="E51" s="42"/>
      <c r="F51" s="42"/>
      <c r="G51" s="42"/>
      <c r="H51" s="42"/>
      <c r="I51" s="42"/>
      <c r="J51" s="42"/>
      <c r="K51" s="171"/>
    </row>
    <row r="52" spans="3:12" s="138" customFormat="1" ht="15" hidden="1" customHeight="1" x14ac:dyDescent="0.25">
      <c r="C52" s="42"/>
      <c r="D52" s="42"/>
      <c r="E52" s="42"/>
      <c r="F52" s="42"/>
      <c r="G52" s="42"/>
      <c r="H52" s="42"/>
      <c r="I52" s="42"/>
      <c r="J52" s="42"/>
      <c r="K52" s="171"/>
    </row>
    <row r="53" spans="3:12" s="138" customFormat="1" ht="15" hidden="1" customHeight="1" x14ac:dyDescent="0.25">
      <c r="C53" s="42"/>
      <c r="D53" s="42"/>
      <c r="E53" s="42"/>
      <c r="F53" s="42"/>
      <c r="G53" s="42"/>
      <c r="H53" s="42"/>
      <c r="I53" s="42"/>
      <c r="J53" s="42"/>
      <c r="K53" s="171"/>
    </row>
    <row r="54" spans="3:12" s="138" customFormat="1" ht="15" hidden="1" customHeight="1" x14ac:dyDescent="0.25">
      <c r="C54" s="66"/>
      <c r="D54" s="42"/>
      <c r="E54" s="66"/>
      <c r="F54" s="42"/>
      <c r="G54" s="167"/>
      <c r="H54" s="71"/>
      <c r="I54" s="71"/>
      <c r="J54" s="42"/>
      <c r="K54" s="171"/>
    </row>
    <row r="55" spans="3:12" s="138" customFormat="1" ht="15" customHeight="1" x14ac:dyDescent="0.25">
      <c r="C55" s="42"/>
      <c r="D55" s="42"/>
      <c r="E55" s="42"/>
      <c r="F55" s="42"/>
      <c r="G55" s="67"/>
      <c r="H55" s="42"/>
      <c r="I55" s="42"/>
      <c r="J55" s="42"/>
      <c r="K55" s="171"/>
    </row>
    <row r="56" spans="3:12" s="138" customFormat="1" ht="15" customHeight="1" x14ac:dyDescent="0.25">
      <c r="C56" s="170"/>
      <c r="D56" s="170"/>
      <c r="E56" s="170"/>
      <c r="F56" s="170"/>
      <c r="G56" s="170"/>
      <c r="H56" s="171"/>
      <c r="I56" s="171"/>
      <c r="J56" s="171"/>
      <c r="K56" s="171"/>
    </row>
    <row r="57" spans="3:12" ht="15.75" customHeight="1" x14ac:dyDescent="0.25">
      <c r="C57" s="278" t="s">
        <v>53</v>
      </c>
      <c r="D57" s="279"/>
      <c r="E57" s="279"/>
      <c r="F57" s="279"/>
      <c r="G57" s="279"/>
      <c r="H57" s="279"/>
      <c r="I57"/>
      <c r="J57"/>
      <c r="K57"/>
      <c r="L57" s="67"/>
    </row>
    <row r="58" spans="3:12" ht="15" customHeight="1" x14ac:dyDescent="0.25">
      <c r="C58" s="274" t="s">
        <v>2245</v>
      </c>
      <c r="D58" s="274" t="s">
        <v>2246</v>
      </c>
      <c r="E58" s="274" t="s">
        <v>2244</v>
      </c>
      <c r="F58" s="276" t="s">
        <v>2247</v>
      </c>
      <c r="G58" s="271" t="s">
        <v>2248</v>
      </c>
      <c r="H58" s="271" t="s">
        <v>2249</v>
      </c>
    </row>
    <row r="59" spans="3:12" ht="15" customHeight="1" x14ac:dyDescent="0.25">
      <c r="C59" s="275"/>
      <c r="D59" s="275"/>
      <c r="E59" s="275"/>
      <c r="F59" s="277"/>
      <c r="G59" s="272"/>
      <c r="H59" s="272"/>
    </row>
    <row r="60" spans="3:12" ht="13.8" x14ac:dyDescent="0.25">
      <c r="C60" s="152">
        <f ca="1">IF('גליון הזנה'!J26&lt;&gt;"",'גליון הזנה'!J26+1-'גליון הזנה'!$C$21,"")</f>
        <v>1</v>
      </c>
      <c r="D60" s="142">
        <f>'גליון הזנה'!N26</f>
        <v>200000</v>
      </c>
      <c r="E60" s="142">
        <f>'גליון הזנה'!C30</f>
        <v>1250000</v>
      </c>
      <c r="F60" s="142">
        <f ca="1">IFERROR(IF('גליון הזנה'!$C$31="חודשית",'גליון הזנה'!Q26,'גליון הזנה'!Q26/12)*(1-VLOOKUP($C60,Disc_Vector,3,1)),"")</f>
        <v>113.66666666666667</v>
      </c>
      <c r="G60" s="154">
        <f>IFERROR(IF('גליון הזנה'!$C$31="חודשית",'גליון הזנה'!R26,'גליון הזנה'!R26/12)*(1-'גליון הזנה'!$D$43),"")</f>
        <v>165.83333333333334</v>
      </c>
      <c r="H60" s="153">
        <f ca="1">IF('גליון הזנה'!$C$31="חודשית",'גליון הזנה'!W26,'גליון הזנה'!W26/12)</f>
        <v>279.5</v>
      </c>
    </row>
    <row r="61" spans="3:12" ht="13.8" x14ac:dyDescent="0.25">
      <c r="C61" s="142">
        <f ca="1">IF('גליון הזנה'!J27&lt;&gt;"",'גליון הזנה'!J27+1-'גליון הזנה'!$C$21,"")</f>
        <v>2</v>
      </c>
      <c r="D61" s="142">
        <f>'גליון הזנה'!N27</f>
        <v>188434.90554995116</v>
      </c>
      <c r="E61" s="142">
        <f ca="1">IF(C61="","",E60)</f>
        <v>1250000</v>
      </c>
      <c r="F61" s="142">
        <f ca="1">IFERROR(IF('גליון הזנה'!$C$31="חודשית",'גליון הזנה'!Q27,'גליון הזנה'!Q27/12)*(1-VLOOKUP($C61,Disc_Vector,3,1)),"")</f>
        <v>103.63919805247313</v>
      </c>
      <c r="G61" s="154">
        <f>IFERROR(IF('גליון הזנה'!$C$31="חודשית",'גליון הזנה'!R27,'גליון הזנה'!R27/12)*(1-'גליון הזנה'!$D$43),"")</f>
        <v>165.83333333333334</v>
      </c>
      <c r="H61" s="153">
        <f ca="1">IF('גליון הזנה'!$C$31="חודשית",'גליון הזנה'!W27,'גליון הזנה'!W27/12)</f>
        <v>269.47253138580646</v>
      </c>
    </row>
    <row r="62" spans="3:12" ht="13.8" x14ac:dyDescent="0.25">
      <c r="C62" s="142">
        <f ca="1">IF('גליון הזנה'!J28&lt;&gt;"",'גליון הזנה'!J28+1-'גליון הזנה'!$C$21,"")</f>
        <v>3</v>
      </c>
      <c r="D62" s="142">
        <f>'גליון הזנה'!N28</f>
        <v>176638.50921090136</v>
      </c>
      <c r="E62" s="142">
        <f t="shared" ref="E62:E95" ca="1" si="0">IF(C62="","",E61)</f>
        <v>1250000</v>
      </c>
      <c r="F62" s="142">
        <f ca="1">IFERROR(IF('גליון הזנה'!$C$31="חודשית",'גליון הזנה'!Q28,'גליון הזנה'!Q28/12)*(1-VLOOKUP($C62,Disc_Vector,3,1)),"")</f>
        <v>94.722400564345847</v>
      </c>
      <c r="G62" s="154">
        <f>IFERROR(IF('גליון הזנה'!$C$31="חודשית",'גליון הזנה'!R28,'גליון הזנה'!R28/12)*(1-'גליון הזנה'!$D$43),"")</f>
        <v>165.83333333333334</v>
      </c>
      <c r="H62" s="153">
        <f ca="1">IF('גליון הזנה'!$C$31="חודשית",'גליון הזנה'!W28,'גליון הזנה'!W28/12)</f>
        <v>260.5557338976792</v>
      </c>
    </row>
    <row r="63" spans="3:12" ht="13.8" x14ac:dyDescent="0.25">
      <c r="C63" s="142">
        <f ca="1">IF('גליון הזנה'!J29&lt;&gt;"",'גליון הזנה'!J29+1-'גליון הזנה'!$C$21,"")</f>
        <v>4</v>
      </c>
      <c r="D63" s="142">
        <f>'גליון הזנה'!N29</f>
        <v>164606.18494507056</v>
      </c>
      <c r="E63" s="142">
        <f t="shared" ca="1" si="0"/>
        <v>1250000</v>
      </c>
      <c r="F63" s="142">
        <f ca="1">IFERROR(IF('גליון הזנה'!$C$31="חודשית",'גליון הזנה'!Q29,'גליון הזנה'!Q29/12)*(1-VLOOKUP($C63,Disc_Vector,3,1)),"")</f>
        <v>86.006731633799362</v>
      </c>
      <c r="G63" s="154">
        <f>IFERROR(IF('גליון הזנה'!$C$31="חודשית",'גליון הזנה'!R29,'גליון הזנה'!R29/12)*(1-'גליון הזנה'!$D$43),"")</f>
        <v>165.83333333333334</v>
      </c>
      <c r="H63" s="153">
        <f ca="1">IF('גליון הזנה'!$C$31="חודשית",'גליון הזנה'!W29,'גליון הזנה'!W29/12)</f>
        <v>251.84006496713272</v>
      </c>
    </row>
    <row r="64" spans="3:12" ht="13.8" x14ac:dyDescent="0.25">
      <c r="C64" s="142">
        <f ca="1">IF('גליון הזנה'!J30&lt;&gt;"",'גליון הזנה'!J30+1-'גליון הזנה'!$C$21,"")</f>
        <v>5</v>
      </c>
      <c r="D64" s="142">
        <f>'גליון הזנה'!N30</f>
        <v>152333.21419392314</v>
      </c>
      <c r="E64" s="142">
        <f t="shared" ca="1" si="0"/>
        <v>1250000</v>
      </c>
      <c r="F64" s="142">
        <f ca="1">IFERROR(IF('גליון הזנה'!$C$31="חודשית",'גליון הזנה'!Q30,'גליון הזנה'!Q30/12)*(1-VLOOKUP($C64,Disc_Vector,3,1)),"")</f>
        <v>78.197716619547222</v>
      </c>
      <c r="G64" s="154">
        <f>IFERROR(IF('גליון הזנה'!$C$31="חודשית",'גליון הזנה'!R30,'גליון הזנה'!R30/12)*(1-'גליון הזנה'!$D$43),"")</f>
        <v>165.83333333333334</v>
      </c>
      <c r="H64" s="153">
        <f ca="1">IF('גליון הזנה'!$C$31="חודשית",'גליון הזנה'!W30,'גליון הזנה'!W30/12)</f>
        <v>244.03104995288055</v>
      </c>
    </row>
    <row r="65" spans="3:8" ht="13.8" x14ac:dyDescent="0.25">
      <c r="C65" s="142">
        <f ca="1">IF('גליון הזנה'!J31&lt;&gt;"",'גליון הזנה'!J31+1-'גליון הזנה'!$C$21,"")</f>
        <v>6</v>
      </c>
      <c r="D65" s="142">
        <f>'גליון הזנה'!N31</f>
        <v>139814.78402775273</v>
      </c>
      <c r="E65" s="142">
        <f t="shared" ca="1" si="0"/>
        <v>1250000</v>
      </c>
      <c r="F65" s="142">
        <f ca="1">IFERROR(IF('גליון הזנה'!$C$31="חודשית",'גליון הזנה'!Q31,'גליון הזנה'!Q31/12)*(1-VLOOKUP($C65,Disc_Vector,3,1)),"")</f>
        <v>69.208318093737603</v>
      </c>
      <c r="G65" s="154">
        <f>IFERROR(IF('גליון הזנה'!$C$31="חודשית",'גליון הזנה'!R31,'גליון הזנה'!R31/12)*(1-'גליון הזנה'!$D$43),"")</f>
        <v>165.83333333333334</v>
      </c>
      <c r="H65" s="153">
        <f ca="1">IF('גליון הזנה'!$C$31="חודשית",'גליון הזנה'!W31,'גליון הזנה'!W31/12)</f>
        <v>235.04165142707095</v>
      </c>
    </row>
    <row r="66" spans="3:8" ht="13.8" x14ac:dyDescent="0.25">
      <c r="C66" s="142">
        <f ca="1">IF('גליון הזנה'!J32&lt;&gt;"",'גליון הזנה'!J32+1-'גליון הזנה'!$C$21,"")</f>
        <v>7</v>
      </c>
      <c r="D66" s="142">
        <f>'גליון הזנה'!N32</f>
        <v>127045.98525825892</v>
      </c>
      <c r="E66" s="142">
        <f t="shared" ca="1" si="0"/>
        <v>1250000</v>
      </c>
      <c r="F66" s="142">
        <f ca="1">IFERROR(IF('גליון הזנה'!$C$31="חודשית",'גליון הזנה'!Q32,'גליון הזנה'!Q32/12)*(1-VLOOKUP($C66,Disc_Vector,3,1)),"")</f>
        <v>62.305468603737808</v>
      </c>
      <c r="G66" s="154">
        <f>IFERROR(IF('גליון הזנה'!$C$31="חודשית",'גליון הזנה'!R32,'גליון הזנה'!R32/12)*(1-'גליון הזנה'!$D$43),"")</f>
        <v>165.83333333333334</v>
      </c>
      <c r="H66" s="153">
        <f ca="1">IF('גליון הזנה'!$C$31="חודשית",'גליון הזנה'!W32,'גליון הזנה'!W32/12)</f>
        <v>228.13880193707115</v>
      </c>
    </row>
    <row r="67" spans="3:8" ht="13.8" x14ac:dyDescent="0.25">
      <c r="C67" s="142">
        <f ca="1">IF('גליון הזנה'!J33&lt;&gt;"",'גליון הזנה'!J33+1-'גליון הזנה'!$C$21,"")</f>
        <v>8</v>
      </c>
      <c r="D67" s="142">
        <f>'גליון הזנה'!N33</f>
        <v>114021.81051337541</v>
      </c>
      <c r="E67" s="142">
        <f t="shared" ca="1" si="0"/>
        <v>1250000</v>
      </c>
      <c r="F67" s="142">
        <f ca="1">IFERROR(IF('גליון הזנה'!$C$31="חודשית",'גליון הזנה'!Q33,'גליון הזנה'!Q33/12)*(1-VLOOKUP($C67,Disc_Vector,3,1)),"")</f>
        <v>55.395596274414892</v>
      </c>
      <c r="G67" s="154">
        <f>IFERROR(IF('גליון הזנה'!$C$31="חודשית",'גליון הזנה'!R33,'גליון הזנה'!R33/12)*(1-'גליון הזנה'!$D$43),"")</f>
        <v>165.83333333333334</v>
      </c>
      <c r="H67" s="153">
        <f ca="1">IF('גליון הזנה'!$C$31="חודשית",'גליון הזנה'!W33,'גליון הזנה'!W33/12)</f>
        <v>221.22892960774823</v>
      </c>
    </row>
    <row r="68" spans="3:8" ht="13.8" x14ac:dyDescent="0.25">
      <c r="C68" s="142">
        <f ca="1">IF('גליון הזנה'!J34&lt;&gt;"",'גליון הזנה'!J34+1-'גליון הזנה'!$C$21,"")</f>
        <v>9</v>
      </c>
      <c r="D68" s="142">
        <f>'גליון הזנה'!N34</f>
        <v>100737.15227359404</v>
      </c>
      <c r="E68" s="142">
        <f t="shared" ca="1" si="0"/>
        <v>1250000</v>
      </c>
      <c r="F68" s="142">
        <f ca="1">IFERROR(IF('גליון הזנה'!$C$31="חודשית",'גליון הזנה'!Q34,'גליון הזנה'!Q34/12)*(1-VLOOKUP($C68,Disc_Vector,3,1)),"")</f>
        <v>48.47975453166714</v>
      </c>
      <c r="G68" s="154">
        <f>IFERROR(IF('גליון הזנה'!$C$31="חודשית",'גליון הזנה'!R34,'גליון הזנה'!R34/12)*(1-'גליון הזנה'!$D$43),"")</f>
        <v>165.83333333333334</v>
      </c>
      <c r="H68" s="153">
        <f ca="1">IF('גליון הזנה'!$C$31="חודשית",'גליון הזנה'!W34,'גליון הזנה'!W34/12)</f>
        <v>214.31308786500048</v>
      </c>
    </row>
    <row r="69" spans="3:8" ht="13.8" x14ac:dyDescent="0.25">
      <c r="C69" s="142">
        <f ca="1">IF('גליון הזנה'!J35&lt;&gt;"",'גליון הזנה'!J35+1-'גליון הזנה'!$C$21,"")</f>
        <v>10</v>
      </c>
      <c r="D69" s="142">
        <f>'גליון הזנה'!N35</f>
        <v>87186.800869017068</v>
      </c>
      <c r="E69" s="142">
        <f t="shared" ca="1" si="0"/>
        <v>1250000</v>
      </c>
      <c r="F69" s="142">
        <f ca="1">IFERROR(IF('גליון הזנה'!$C$31="חודשית",'גליון הזנה'!Q35,'גליון הזנה'!Q35/12)*(1-VLOOKUP($C69,Disc_Vector,3,1)),"")</f>
        <v>41.958647918214467</v>
      </c>
      <c r="G69" s="154">
        <f>IFERROR(IF('גליון הזנה'!$C$31="חודשית",'גליון הזנה'!R35,'גליון הזנה'!R35/12)*(1-'גליון הזנה'!$D$43),"")</f>
        <v>165.83333333333334</v>
      </c>
      <c r="H69" s="153">
        <f ca="1">IF('גליון הזנה'!$C$31="חודשית",'גליון הזנה'!W35,'גליון הזנה'!W35/12)</f>
        <v>207.79198125154781</v>
      </c>
    </row>
    <row r="70" spans="3:8" ht="13.8" x14ac:dyDescent="0.25">
      <c r="C70" s="142">
        <f ca="1">IF('גליון הזנה'!J36&lt;&gt;"",'גליון הזנה'!J36+1-'גליון הזנה'!$C$21,"")</f>
        <v>11</v>
      </c>
      <c r="D70" s="142">
        <f>'גליון הזנה'!N36</f>
        <v>73365.44243634853</v>
      </c>
      <c r="E70" s="142">
        <f t="shared" ca="1" si="0"/>
        <v>1250000</v>
      </c>
      <c r="F70" s="142">
        <f ca="1">IFERROR(IF('גליון הזנה'!$C$31="חודשית",'גליון הזנה'!Q36,'גליון הזנה'!Q36/12)*(1-VLOOKUP($C70,Disc_Vector,3,1)),"")</f>
        <v>35.643377450325993</v>
      </c>
      <c r="G70" s="154">
        <f>IFERROR(IF('גליון הזנה'!$C$31="חודשית",'גליון הזנה'!R36,'גליון הזנה'!R36/12)*(1-'גליון הזנה'!$D$43),"")</f>
        <v>165.83333333333334</v>
      </c>
      <c r="H70" s="153">
        <f ca="1">IF('גליון הזנה'!$C$31="חודשית",'גליון הזנה'!W36,'גליון הזנה'!W36/12)</f>
        <v>201.47671078365934</v>
      </c>
    </row>
    <row r="71" spans="3:8" ht="13.8" x14ac:dyDescent="0.25">
      <c r="C71" s="142">
        <f ca="1">IF('גליון הזנה'!J37&lt;&gt;"",'גליון הזנה'!J37+1-'גליון הזנה'!$C$21,"")</f>
        <v>12</v>
      </c>
      <c r="D71" s="142">
        <f>'גליון הזנה'!N37</f>
        <v>59267.656835026813</v>
      </c>
      <c r="E71" s="142">
        <f t="shared" ca="1" si="0"/>
        <v>1250000</v>
      </c>
      <c r="F71" s="142">
        <f ca="1">IFERROR(IF('גליון הזנה'!$C$31="חודשית",'גליון הזנה'!Q37,'גליון הזנה'!Q37/12)*(1-VLOOKUP($C71,Disc_Vector,3,1)),"")</f>
        <v>29.065846706177734</v>
      </c>
      <c r="G71" s="154">
        <f>IFERROR(IF('גליון הזנה'!$C$31="חודשית",'גליון הזנה'!R37,'גליון הזנה'!R37/12)*(1-'גליון הזנה'!$D$43),"")</f>
        <v>165.83333333333334</v>
      </c>
      <c r="H71" s="153">
        <f ca="1">IF('גליון הזנה'!$C$31="חודשית",'גליון הזנה'!W37,'גליון הזנה'!W37/12)</f>
        <v>194.89918003951107</v>
      </c>
    </row>
    <row r="72" spans="3:8" ht="13.8" x14ac:dyDescent="0.25">
      <c r="C72" s="142">
        <f ca="1">IF('גליון הזנה'!J38&lt;&gt;"",'גליון הזנה'!J38+1-'גליון הזנה'!$C$21,"")</f>
        <v>13</v>
      </c>
      <c r="D72" s="142">
        <f>'גליון הזנה'!N38</f>
        <v>44887.915521678391</v>
      </c>
      <c r="E72" s="142">
        <f t="shared" ca="1" si="0"/>
        <v>1250000</v>
      </c>
      <c r="F72" s="142">
        <f ca="1">IFERROR(IF('גליון הזנה'!$C$31="חודשית",'גליון הזנה'!Q38,'גליון הזנה'!Q38/12)*(1-VLOOKUP($C72,Disc_Vector,3,1)),"")</f>
        <v>22.836727021653882</v>
      </c>
      <c r="G72" s="154">
        <f>IFERROR(IF('גליון הזנה'!$C$31="חודשית",'גליון הזנה'!R38,'גליון הזנה'!R38/12)*(1-'גליון הזנה'!$D$43),"")</f>
        <v>165.83333333333334</v>
      </c>
      <c r="H72" s="153">
        <f ca="1">IF('גליון הזנה'!$C$31="חודשית",'גליון הזנה'!W38,'גליון הזנה'!W38/12)</f>
        <v>188.67006035498721</v>
      </c>
    </row>
    <row r="73" spans="3:8" ht="13.8" x14ac:dyDescent="0.25">
      <c r="C73" s="142">
        <f ca="1">IF('גליון הזנה'!J39&lt;&gt;"",'גליון הזנה'!J39+1-'גליון הזנה'!$C$21,"")</f>
        <v>14</v>
      </c>
      <c r="D73" s="142">
        <f>'גליון הזנה'!N39</f>
        <v>30220.579382063173</v>
      </c>
      <c r="E73" s="142">
        <f t="shared" ca="1" si="0"/>
        <v>1250000</v>
      </c>
      <c r="F73" s="142">
        <f ca="1">IFERROR(IF('גליון הזנה'!$C$31="חודשית",'גליון הזנה'!Q39,'גליון הזנה'!Q39/12)*(1-VLOOKUP($C73,Disc_Vector,3,1)),"")</f>
        <v>15.790252727128006</v>
      </c>
      <c r="G73" s="154">
        <f>IFERROR(IF('גליון הזנה'!$C$31="חודשית",'גליון הזנה'!R39,'גליון הזנה'!R39/12)*(1-'גליון הזנה'!$D$43),"")</f>
        <v>165.83333333333334</v>
      </c>
      <c r="H73" s="153">
        <f ca="1">IF('גליון הזנה'!$C$31="חודשית",'גליון הזנה'!W39,'גליון הזנה'!W39/12)</f>
        <v>181.62358606046135</v>
      </c>
    </row>
    <row r="74" spans="3:8" ht="13.8" x14ac:dyDescent="0.25">
      <c r="C74" s="142">
        <f ca="1">IF('גליון הזנה'!J40&lt;&gt;"",'גליון הזנה'!J40+1-'גליון הזנה'!$C$21,"")</f>
        <v>15</v>
      </c>
      <c r="D74" s="142">
        <f>'גליון הזנה'!N40</f>
        <v>15259.896519655513</v>
      </c>
      <c r="E74" s="142">
        <f t="shared" ca="1" si="0"/>
        <v>1250000</v>
      </c>
      <c r="F74" s="142">
        <f ca="1">IFERROR(IF('גליון הזנה'!$C$31="חודשית",'גליון הזנה'!Q40,'גליון הזנה'!Q40/12)*(1-VLOOKUP($C74,Disc_Vector,3,1)),"")</f>
        <v>8.2530607010470227</v>
      </c>
      <c r="G74" s="154">
        <f>IFERROR(IF('גליון הזנה'!$C$31="חודשית",'גליון הזנה'!R40,'גליון הזנה'!R40/12)*(1-'גליון הזנה'!$D$43),"")</f>
        <v>165.83333333333334</v>
      </c>
      <c r="H74" s="153">
        <f ca="1">IF('גליון הזנה'!$C$31="חודשית",'גליון הזנה'!W40,'גליון הזנה'!W40/12)</f>
        <v>174.08639403438036</v>
      </c>
    </row>
    <row r="75" spans="3:8" ht="13.8" x14ac:dyDescent="0.25">
      <c r="C75" s="142" t="str">
        <f>IF('גליון הזנה'!J41&lt;&gt;"",'גליון הזנה'!J41+1-'גליון הזנה'!$C$21,"")</f>
        <v/>
      </c>
      <c r="D75" s="142">
        <f>'גליון הזנה'!N41</f>
        <v>0</v>
      </c>
      <c r="E75" s="142" t="str">
        <f t="shared" si="0"/>
        <v/>
      </c>
      <c r="F75" s="142" t="str">
        <f>IFERROR(IF('גליון הזנה'!$C$31="חודשית",'גליון הזנה'!Q41,'גליון הזנה'!Q41/12)*(1-VLOOKUP($C75,Disc_Vector,3,1)),"")</f>
        <v/>
      </c>
      <c r="G75" s="154">
        <f>IFERROR(IF('גליון הזנה'!$C$31="חודשית",'גליון הזנה'!R41,'גליון הזנה'!R41/12)*(1-'גליון הזנה'!$D$43),"")</f>
        <v>0</v>
      </c>
      <c r="H75" s="153">
        <f ca="1">IF('גליון הזנה'!$C$31="חודשית",'גליון הזנה'!W41,'גליון הזנה'!W41/12)</f>
        <v>0</v>
      </c>
    </row>
    <row r="76" spans="3:8" ht="13.8" x14ac:dyDescent="0.25">
      <c r="C76" s="142" t="str">
        <f>IF('גליון הזנה'!J42&lt;&gt;"",'גליון הזנה'!J42+1-'גליון הזנה'!$C$21,"")</f>
        <v/>
      </c>
      <c r="D76" s="142">
        <f>'גליון הזנה'!N42</f>
        <v>0</v>
      </c>
      <c r="E76" s="142" t="str">
        <f t="shared" si="0"/>
        <v/>
      </c>
      <c r="F76" s="142" t="str">
        <f>IFERROR(IF('גליון הזנה'!$C$31="חודשית",'גליון הזנה'!Q42,'גליון הזנה'!Q42/12)*(1-VLOOKUP($C76,Disc_Vector,3,1)),"")</f>
        <v/>
      </c>
      <c r="G76" s="154">
        <f>IFERROR(IF('גליון הזנה'!$C$31="חודשית",'גליון הזנה'!R42,'גליון הזנה'!R42/12)*(1-'גליון הזנה'!$D$43),"")</f>
        <v>0</v>
      </c>
      <c r="H76" s="153">
        <f ca="1">IF('גליון הזנה'!$C$31="חודשית",'גליון הזנה'!W42,'גליון הזנה'!W42/12)</f>
        <v>0</v>
      </c>
    </row>
    <row r="77" spans="3:8" ht="13.8" x14ac:dyDescent="0.25">
      <c r="C77" s="142" t="str">
        <f>IF('גליון הזנה'!J43&lt;&gt;"",'גליון הזנה'!J43+1-'גליון הזנה'!$C$21,"")</f>
        <v/>
      </c>
      <c r="D77" s="142">
        <f>'גליון הזנה'!N43</f>
        <v>0</v>
      </c>
      <c r="E77" s="142" t="str">
        <f t="shared" si="0"/>
        <v/>
      </c>
      <c r="F77" s="142" t="str">
        <f>IFERROR(IF('גליון הזנה'!$C$31="חודשית",'גליון הזנה'!Q43,'גליון הזנה'!Q43/12)*(1-VLOOKUP($C77,Disc_Vector,3,1)),"")</f>
        <v/>
      </c>
      <c r="G77" s="154">
        <f>IFERROR(IF('גליון הזנה'!$C$31="חודשית",'גליון הזנה'!R43,'גליון הזנה'!R43/12)*(1-'גליון הזנה'!$D$43),"")</f>
        <v>0</v>
      </c>
      <c r="H77" s="153">
        <f ca="1">IF('גליון הזנה'!$C$31="חודשית",'גליון הזנה'!W43,'גליון הזנה'!W43/12)</f>
        <v>0</v>
      </c>
    </row>
    <row r="78" spans="3:8" ht="13.8" x14ac:dyDescent="0.25">
      <c r="C78" s="142" t="str">
        <f>IF('גליון הזנה'!J44&lt;&gt;"",'גליון הזנה'!J44+1-'גליון הזנה'!$C$21,"")</f>
        <v/>
      </c>
      <c r="D78" s="142">
        <f>'גליון הזנה'!N44</f>
        <v>0</v>
      </c>
      <c r="E78" s="142" t="str">
        <f t="shared" si="0"/>
        <v/>
      </c>
      <c r="F78" s="142" t="str">
        <f>IFERROR(IF('גליון הזנה'!$C$31="חודשית",'גליון הזנה'!Q44,'גליון הזנה'!Q44/12)*(1-VLOOKUP($C78,Disc_Vector,3,1)),"")</f>
        <v/>
      </c>
      <c r="G78" s="154">
        <f>IFERROR(IF('גליון הזנה'!$C$31="חודשית",'גליון הזנה'!R44,'גליון הזנה'!R44/12)*(1-'גליון הזנה'!$D$43),"")</f>
        <v>0</v>
      </c>
      <c r="H78" s="153">
        <f ca="1">IF('גליון הזנה'!$C$31="חודשית",'גליון הזנה'!W44,'גליון הזנה'!W44/12)</f>
        <v>0</v>
      </c>
    </row>
    <row r="79" spans="3:8" ht="13.8" x14ac:dyDescent="0.25">
      <c r="C79" s="142" t="str">
        <f>IF('גליון הזנה'!J45&lt;&gt;"",'גליון הזנה'!J45+1-'גליון הזנה'!$C$21,"")</f>
        <v/>
      </c>
      <c r="D79" s="142">
        <f>'גליון הזנה'!N45</f>
        <v>0</v>
      </c>
      <c r="E79" s="142" t="str">
        <f t="shared" si="0"/>
        <v/>
      </c>
      <c r="F79" s="142" t="str">
        <f>IFERROR(IF('גליון הזנה'!$C$31="חודשית",'גליון הזנה'!Q45,'גליון הזנה'!Q45/12)*(1-VLOOKUP($C79,Disc_Vector,3,1)),"")</f>
        <v/>
      </c>
      <c r="G79" s="154">
        <f>IFERROR(IF('גליון הזנה'!$C$31="חודשית",'גליון הזנה'!R45,'גליון הזנה'!R45/12)*(1-'גליון הזנה'!$D$43),"")</f>
        <v>0</v>
      </c>
      <c r="H79" s="153">
        <f ca="1">IF('גליון הזנה'!$C$31="חודשית",'גליון הזנה'!W45,'גליון הזנה'!W45/12)</f>
        <v>0</v>
      </c>
    </row>
    <row r="80" spans="3:8" ht="13.8" x14ac:dyDescent="0.25">
      <c r="C80" s="142" t="str">
        <f>IF('גליון הזנה'!J46&lt;&gt;"",'גליון הזנה'!J46+1-'גליון הזנה'!$C$21,"")</f>
        <v/>
      </c>
      <c r="D80" s="142">
        <f>'גליון הזנה'!N46</f>
        <v>0</v>
      </c>
      <c r="E80" s="142" t="str">
        <f>IF(C80="","",E79)</f>
        <v/>
      </c>
      <c r="F80" s="142" t="str">
        <f>IFERROR(IF('גליון הזנה'!$C$31="חודשית",'גליון הזנה'!Q46,'גליון הזנה'!Q46/12)*(1-VLOOKUP($C80,Disc_Vector,3,1)),"")</f>
        <v/>
      </c>
      <c r="G80" s="154">
        <f>IFERROR(IF('גליון הזנה'!$C$31="חודשית",'גליון הזנה'!R46,'גליון הזנה'!R46/12)*(1-'גליון הזנה'!$D$43),"")</f>
        <v>0</v>
      </c>
      <c r="H80" s="153">
        <f ca="1">IF('גליון הזנה'!$C$31="חודשית",'גליון הזנה'!W46,'גליון הזנה'!W46/12)</f>
        <v>0</v>
      </c>
    </row>
    <row r="81" spans="3:18" ht="13.8" x14ac:dyDescent="0.25">
      <c r="C81" s="142" t="str">
        <f>IF('גליון הזנה'!J47&lt;&gt;"",'גליון הזנה'!J47+1-'גליון הזנה'!$C$21,"")</f>
        <v/>
      </c>
      <c r="D81" s="142">
        <f>'גליון הזנה'!N47</f>
        <v>0</v>
      </c>
      <c r="E81" s="142" t="str">
        <f>IF(C81="","",E80)</f>
        <v/>
      </c>
      <c r="F81" s="142" t="str">
        <f>IFERROR(IF('גליון הזנה'!$C$31="חודשית",'גליון הזנה'!Q47,'גליון הזנה'!Q47/12)*(1-VLOOKUP($C81,Disc_Vector,3,1)),"")</f>
        <v/>
      </c>
      <c r="G81" s="154">
        <f>IFERROR(IF('גליון הזנה'!$C$31="חודשית",'גליון הזנה'!R47,'גליון הזנה'!R47/12)*(1-'גליון הזנה'!$D$43),"")</f>
        <v>0</v>
      </c>
      <c r="H81" s="153">
        <f ca="1">IF('גליון הזנה'!$C$31="חודשית",'גליון הזנה'!W47,'גליון הזנה'!W47/12)</f>
        <v>0</v>
      </c>
    </row>
    <row r="82" spans="3:18" ht="13.8" x14ac:dyDescent="0.25">
      <c r="C82" s="137" t="str">
        <f>IF('גליון הזנה'!J48&lt;&gt;"",'גליון הזנה'!J48+1-'גליון הזנה'!$C$21,"")</f>
        <v/>
      </c>
      <c r="D82" s="142">
        <f>'גליון הזנה'!N48</f>
        <v>0</v>
      </c>
      <c r="E82" s="142" t="str">
        <f t="shared" si="0"/>
        <v/>
      </c>
      <c r="F82" s="142" t="str">
        <f>IFERROR(IF('גליון הזנה'!$C$31="חודשית",'גליון הזנה'!Q48,'גליון הזנה'!Q48/12)*(1-VLOOKUP($C82,Disc_Vector,3,1)),"")</f>
        <v/>
      </c>
      <c r="G82" s="154">
        <f>IFERROR(IF('גליון הזנה'!$C$31="חודשית",'גליון הזנה'!R48,'גליון הזנה'!R48/12)*(1-'גליון הזנה'!$D$43),"")</f>
        <v>0</v>
      </c>
      <c r="H82" s="153">
        <f ca="1">IF('גליון הזנה'!$C$31="חודשית",'גליון הזנה'!W48,'גליון הזנה'!W48/12)</f>
        <v>0</v>
      </c>
    </row>
    <row r="83" spans="3:18" ht="13.8" x14ac:dyDescent="0.25">
      <c r="C83" s="137" t="str">
        <f>IF('גליון הזנה'!J49&lt;&gt;"",'גליון הזנה'!J49+1-'גליון הזנה'!$C$21,"")</f>
        <v/>
      </c>
      <c r="D83" s="142">
        <f>'גליון הזנה'!N49</f>
        <v>0</v>
      </c>
      <c r="E83" s="142" t="str">
        <f t="shared" si="0"/>
        <v/>
      </c>
      <c r="F83" s="142" t="str">
        <f>IFERROR(IF('גליון הזנה'!$C$31="חודשית",'גליון הזנה'!Q49,'גליון הזנה'!Q49/12)*(1-VLOOKUP($C83,Disc_Vector,3,1)),"")</f>
        <v/>
      </c>
      <c r="G83" s="154">
        <f>IFERROR(IF('גליון הזנה'!$C$31="חודשית",'גליון הזנה'!R49,'גליון הזנה'!R49/12)*(1-'גליון הזנה'!$D$43),"")</f>
        <v>0</v>
      </c>
      <c r="H83" s="153">
        <f ca="1">IF('גליון הזנה'!$C$31="חודשית",'גליון הזנה'!W49,'גליון הזנה'!W49/12)</f>
        <v>0</v>
      </c>
    </row>
    <row r="84" spans="3:18" ht="13.8" x14ac:dyDescent="0.25">
      <c r="C84" s="137" t="str">
        <f>IF('גליון הזנה'!J50&lt;&gt;"",'גליון הזנה'!J50+1-'גליון הזנה'!$C$21,"")</f>
        <v/>
      </c>
      <c r="D84" s="142">
        <f>'גליון הזנה'!N50</f>
        <v>0</v>
      </c>
      <c r="E84" s="142" t="str">
        <f t="shared" si="0"/>
        <v/>
      </c>
      <c r="F84" s="142" t="str">
        <f>IFERROR(IF('גליון הזנה'!$C$31="חודשית",'גליון הזנה'!Q50,'גליון הזנה'!Q50/12)*(1-VLOOKUP($C84,Disc_Vector,3,1)),"")</f>
        <v/>
      </c>
      <c r="G84" s="154">
        <f>IFERROR(IF('גליון הזנה'!$C$31="חודשית",'גליון הזנה'!R50,'גליון הזנה'!R50/12)*(1-'גליון הזנה'!$D$43),"")</f>
        <v>0</v>
      </c>
      <c r="H84" s="153">
        <f ca="1">IF('גליון הזנה'!$C$31="חודשית",'גליון הזנה'!W50,'גליון הזנה'!W50/12)</f>
        <v>0</v>
      </c>
    </row>
    <row r="85" spans="3:18" ht="13.8" x14ac:dyDescent="0.25">
      <c r="C85" s="137" t="str">
        <f>IF('גליון הזנה'!J51&lt;&gt;"",'גליון הזנה'!J51+1-'גליון הזנה'!$C$21,"")</f>
        <v/>
      </c>
      <c r="D85" s="142">
        <f>'גליון הזנה'!N51</f>
        <v>0</v>
      </c>
      <c r="E85" s="142" t="str">
        <f t="shared" si="0"/>
        <v/>
      </c>
      <c r="F85" s="142" t="str">
        <f>IFERROR(IF('גליון הזנה'!$C$31="חודשית",'גליון הזנה'!Q51,'גליון הזנה'!Q51/12)*(1-VLOOKUP($C85,Disc_Vector,3,1)),"")</f>
        <v/>
      </c>
      <c r="G85" s="154">
        <f>IFERROR(IF('גליון הזנה'!$C$31="חודשית",'גליון הזנה'!R51,'גליון הזנה'!R51/12)*(1-'גליון הזנה'!$D$43),"")</f>
        <v>0</v>
      </c>
      <c r="H85" s="153">
        <f ca="1">IF('גליון הזנה'!$C$31="חודשית",'גליון הזנה'!W51,'גליון הזנה'!W51/12)</f>
        <v>0</v>
      </c>
    </row>
    <row r="86" spans="3:18" ht="13.8" x14ac:dyDescent="0.25">
      <c r="C86" s="137" t="str">
        <f>IF('גליון הזנה'!J52&lt;&gt;"",'גליון הזנה'!J52+1-'גליון הזנה'!$C$21,"")</f>
        <v/>
      </c>
      <c r="D86" s="142">
        <f>'גליון הזנה'!N52</f>
        <v>0</v>
      </c>
      <c r="E86" s="142" t="str">
        <f t="shared" si="0"/>
        <v/>
      </c>
      <c r="F86" s="142" t="str">
        <f>IFERROR(IF('גליון הזנה'!$C$31="חודשית",'גליון הזנה'!Q52,'גליון הזנה'!Q52/12)*(1-VLOOKUP($C86,Disc_Vector,3,1)),"")</f>
        <v/>
      </c>
      <c r="G86" s="154">
        <f>IFERROR(IF('גליון הזנה'!$C$31="חודשית",'גליון הזנה'!R52,'גליון הזנה'!R52/12)*(1-'גליון הזנה'!$D$43),"")</f>
        <v>0</v>
      </c>
      <c r="H86" s="153">
        <f ca="1">IF('גליון הזנה'!$C$31="חודשית",'גליון הזנה'!W52,'גליון הזנה'!W52/12)</f>
        <v>0</v>
      </c>
    </row>
    <row r="87" spans="3:18" ht="13.8" x14ac:dyDescent="0.25">
      <c r="C87" s="137" t="str">
        <f>IF('גליון הזנה'!J53&lt;&gt;"",'גליון הזנה'!J53+1-'גליון הזנה'!$C$21,"")</f>
        <v/>
      </c>
      <c r="D87" s="142">
        <f>'גליון הזנה'!N53</f>
        <v>0</v>
      </c>
      <c r="E87" s="142" t="str">
        <f t="shared" si="0"/>
        <v/>
      </c>
      <c r="F87" s="142" t="str">
        <f>IFERROR(IF('גליון הזנה'!$C$31="חודשית",'גליון הזנה'!Q53,'גליון הזנה'!Q53/12)*(1-VLOOKUP($C87,Disc_Vector,3,1)),"")</f>
        <v/>
      </c>
      <c r="G87" s="154">
        <f>IFERROR(IF('גליון הזנה'!$C$31="חודשית",'גליון הזנה'!R53,'גליון הזנה'!R53/12)*(1-'גליון הזנה'!$D$43),"")</f>
        <v>0</v>
      </c>
      <c r="H87" s="153">
        <f ca="1">IF('גליון הזנה'!$C$31="חודשית",'גליון הזנה'!W53,'גליון הזנה'!W53/12)</f>
        <v>0</v>
      </c>
    </row>
    <row r="88" spans="3:18" ht="13.8" x14ac:dyDescent="0.25">
      <c r="C88" s="137" t="str">
        <f>IF('גליון הזנה'!J54&lt;&gt;"",'גליון הזנה'!J54+1-'גליון הזנה'!$C$21,"")</f>
        <v/>
      </c>
      <c r="D88" s="142">
        <f>'גליון הזנה'!N54</f>
        <v>0</v>
      </c>
      <c r="E88" s="142" t="str">
        <f t="shared" si="0"/>
        <v/>
      </c>
      <c r="F88" s="142" t="str">
        <f>IFERROR(IF('גליון הזנה'!$C$31="חודשית",'גליון הזנה'!Q54,'גליון הזנה'!Q54/12)*(1-VLOOKUP($C88,Disc_Vector,3,1)),"")</f>
        <v/>
      </c>
      <c r="G88" s="154">
        <f>IFERROR(IF('גליון הזנה'!$C$31="חודשית",'גליון הזנה'!R54,'גליון הזנה'!R54/12)*(1-'גליון הזנה'!$D$43),"")</f>
        <v>0</v>
      </c>
      <c r="H88" s="153">
        <f ca="1">IF('גליון הזנה'!$C$31="חודשית",'גליון הזנה'!W54,'גליון הזנה'!W54/12)</f>
        <v>0</v>
      </c>
    </row>
    <row r="89" spans="3:18" ht="13.8" x14ac:dyDescent="0.25">
      <c r="C89" s="137" t="str">
        <f>IF('גליון הזנה'!J55&lt;&gt;"",'גליון הזנה'!J55+1-'גליון הזנה'!$C$21,"")</f>
        <v/>
      </c>
      <c r="D89" s="142">
        <f>'גליון הזנה'!N55</f>
        <v>0</v>
      </c>
      <c r="E89" s="142" t="str">
        <f t="shared" si="0"/>
        <v/>
      </c>
      <c r="F89" s="142" t="str">
        <f>IFERROR(IF('גליון הזנה'!$C$31="חודשית",'גליון הזנה'!Q55,'גליון הזנה'!Q55/12)*(1-VLOOKUP($C89,Disc_Vector,3,1)),"")</f>
        <v/>
      </c>
      <c r="G89" s="154">
        <f>IFERROR(IF('גליון הזנה'!$C$31="חודשית",'גליון הזנה'!R55,'גליון הזנה'!R55/12)*(1-'גליון הזנה'!$D$43),"")</f>
        <v>0</v>
      </c>
      <c r="H89" s="153">
        <f ca="1">IF('גליון הזנה'!$C$31="חודשית",'גליון הזנה'!W55,'גליון הזנה'!W55/12)</f>
        <v>0</v>
      </c>
    </row>
    <row r="90" spans="3:18" ht="13.8" x14ac:dyDescent="0.25">
      <c r="C90" s="137" t="str">
        <f>IF('גליון הזנה'!J56&lt;&gt;"",'גליון הזנה'!J56+1-'גליון הזנה'!$C$21,"")</f>
        <v/>
      </c>
      <c r="D90" s="142">
        <f>'גליון הזנה'!N56</f>
        <v>0</v>
      </c>
      <c r="E90" s="142" t="str">
        <f t="shared" si="0"/>
        <v/>
      </c>
      <c r="F90" s="142" t="str">
        <f>IFERROR(IF('גליון הזנה'!$C$31="חודשית",'גליון הזנה'!Q56,'גליון הזנה'!Q56/12)*(1-VLOOKUP($C90,Disc_Vector,3,1)),"")</f>
        <v/>
      </c>
      <c r="G90" s="154">
        <f>IFERROR(IF('גליון הזנה'!$C$31="חודשית",'גליון הזנה'!R56,'גליון הזנה'!R56/12)*(1-'גליון הזנה'!$D$43),"")</f>
        <v>0</v>
      </c>
      <c r="H90" s="153">
        <f ca="1">IF('גליון הזנה'!$C$31="חודשית",'גליון הזנה'!W56,'גליון הזנה'!W56/12)</f>
        <v>0</v>
      </c>
    </row>
    <row r="91" spans="3:18" ht="13.8" x14ac:dyDescent="0.25">
      <c r="C91" s="137" t="str">
        <f>IF('גליון הזנה'!J57&lt;&gt;"",'גליון הזנה'!J57+1-'גליון הזנה'!$C$21,"")</f>
        <v/>
      </c>
      <c r="D91" s="142">
        <f>'גליון הזנה'!N57</f>
        <v>0</v>
      </c>
      <c r="E91" s="142" t="str">
        <f t="shared" si="0"/>
        <v/>
      </c>
      <c r="F91" s="142" t="str">
        <f>IFERROR(IF('גליון הזנה'!$C$31="חודשית",'גליון הזנה'!Q57,'גליון הזנה'!Q57/12)*(1-VLOOKUP($C91,Disc_Vector,3,1)),"")</f>
        <v/>
      </c>
      <c r="G91" s="154">
        <f>IFERROR(IF('גליון הזנה'!$C$31="חודשית",'גליון הזנה'!R57,'גליון הזנה'!R57/12)*(1-'גליון הזנה'!$D$43),"")</f>
        <v>0</v>
      </c>
      <c r="H91" s="153">
        <f ca="1">IF('גליון הזנה'!$C$31="חודשית",'גליון הזנה'!W57,'גליון הזנה'!W57/12)</f>
        <v>0</v>
      </c>
    </row>
    <row r="92" spans="3:18" ht="13.8" x14ac:dyDescent="0.25">
      <c r="C92" s="137" t="str">
        <f>IF('גליון הזנה'!J58&lt;&gt;"",'גליון הזנה'!J58+1-'גליון הזנה'!$C$21,"")</f>
        <v/>
      </c>
      <c r="D92" s="142">
        <f>'גליון הזנה'!N58</f>
        <v>0</v>
      </c>
      <c r="E92" s="142" t="str">
        <f t="shared" si="0"/>
        <v/>
      </c>
      <c r="F92" s="142" t="str">
        <f>IFERROR(IF('גליון הזנה'!$C$31="חודשית",'גליון הזנה'!Q58,'גליון הזנה'!Q58/12)*(1-VLOOKUP($C92,Disc_Vector,3,1)),"")</f>
        <v/>
      </c>
      <c r="G92" s="154">
        <f>IFERROR(IF('גליון הזנה'!$C$31="חודשית",'גליון הזנה'!R58,'גליון הזנה'!R58/12)*(1-'גליון הזנה'!$D$43),"")</f>
        <v>0</v>
      </c>
      <c r="H92" s="153">
        <f ca="1">IF('גליון הזנה'!$C$31="חודשית",'גליון הזנה'!W58,'גליון הזנה'!W58/12)</f>
        <v>0</v>
      </c>
    </row>
    <row r="93" spans="3:18" ht="13.8" x14ac:dyDescent="0.25">
      <c r="C93" s="137" t="str">
        <f>IF('גליון הזנה'!J59&lt;&gt;"",'גליון הזנה'!J59+1-'גליון הזנה'!$C$21,"")</f>
        <v/>
      </c>
      <c r="D93" s="142">
        <f>'גליון הזנה'!N59</f>
        <v>0</v>
      </c>
      <c r="E93" s="142" t="str">
        <f t="shared" si="0"/>
        <v/>
      </c>
      <c r="F93" s="142" t="str">
        <f>IFERROR(IF('גליון הזנה'!$C$31="חודשית",'גליון הזנה'!Q59,'גליון הזנה'!Q59/12)*(1-VLOOKUP($C93,Disc_Vector,3,1)),"")</f>
        <v/>
      </c>
      <c r="G93" s="154">
        <f>IFERROR(IF('גליון הזנה'!$C$31="חודשית",'גליון הזנה'!R59,'גליון הזנה'!R59/12)*(1-'גליון הזנה'!$D$43),"")</f>
        <v>0</v>
      </c>
      <c r="H93" s="153">
        <f ca="1">IF('גליון הזנה'!$C$31="חודשית",'גליון הזנה'!W59,'גליון הזנה'!W59/12)</f>
        <v>0</v>
      </c>
    </row>
    <row r="94" spans="3:18" ht="13.8" x14ac:dyDescent="0.25">
      <c r="C94" s="137" t="str">
        <f>IF('גליון הזנה'!J60&lt;&gt;"",'גליון הזנה'!J60+1-'גליון הזנה'!$C$21,"")</f>
        <v/>
      </c>
      <c r="D94" s="142">
        <f>'גליון הזנה'!N60</f>
        <v>0</v>
      </c>
      <c r="E94" s="142" t="str">
        <f t="shared" si="0"/>
        <v/>
      </c>
      <c r="F94" s="142" t="str">
        <f>IFERROR(IF('גליון הזנה'!$C$31="חודשית",'גליון הזנה'!Q60,'גליון הזנה'!Q60/12)*(1-VLOOKUP($C94,Disc_Vector,3,1)),"")</f>
        <v/>
      </c>
      <c r="G94" s="154">
        <f>IFERROR(IF('גליון הזנה'!$C$31="חודשית",'גליון הזנה'!R60,'גליון הזנה'!R60/12)*(1-'גליון הזנה'!$D$43),"")</f>
        <v>0</v>
      </c>
      <c r="H94" s="153">
        <f ca="1">IF('גליון הזנה'!$C$31="חודשית",'גליון הזנה'!W60,'גליון הזנה'!W60/12)</f>
        <v>0</v>
      </c>
    </row>
    <row r="95" spans="3:18" ht="13.8" x14ac:dyDescent="0.25">
      <c r="C95" s="137" t="str">
        <f>IF('גליון הזנה'!J61&lt;&gt;"",'גליון הזנה'!J61+1-'גליון הזנה'!$C$21,"")</f>
        <v/>
      </c>
      <c r="D95" s="142">
        <f>'גליון הזנה'!N61</f>
        <v>0</v>
      </c>
      <c r="E95" s="142" t="str">
        <f t="shared" si="0"/>
        <v/>
      </c>
      <c r="F95" s="142" t="str">
        <f>IFERROR(IF('גליון הזנה'!$C$31="חודשית",'גליון הזנה'!Q61,'גליון הזנה'!Q61/12)*(1-VLOOKUP($C95,Disc_Vector,3,1)),"")</f>
        <v/>
      </c>
      <c r="G95" s="154">
        <f>IFERROR(IF('גליון הזנה'!$C$31="חודשית",'גליון הזנה'!R61,'גליון הזנה'!R61/12)*(1-'גליון הזנה'!$D$43),"")</f>
        <v>0</v>
      </c>
      <c r="H95" s="153">
        <f ca="1">IF('גליון הזנה'!$C$31="חודשית",'גליון הזנה'!W61,'גליון הזנה'!W61/12)</f>
        <v>0</v>
      </c>
    </row>
    <row r="96" spans="3:18" ht="13.8" x14ac:dyDescent="0.25">
      <c r="C96" s="137" t="s">
        <v>2260</v>
      </c>
      <c r="D96" s="142"/>
      <c r="E96" s="142"/>
      <c r="F96" s="137">
        <f ca="1">SUM(F60:F95)*12</f>
        <v>10382.037162779241</v>
      </c>
      <c r="G96" s="137">
        <f>SUM(G60:G95)*12</f>
        <v>29850</v>
      </c>
      <c r="H96" s="137">
        <f ca="1">SUM(H60:H95)*12</f>
        <v>40232.037162779241</v>
      </c>
      <c r="J96" s="125"/>
      <c r="K96" s="126"/>
      <c r="L96" s="126"/>
      <c r="M96" s="126"/>
      <c r="N96" s="125"/>
      <c r="O96" s="126"/>
      <c r="P96" s="126"/>
      <c r="Q96" s="126"/>
      <c r="R96" s="125"/>
    </row>
    <row r="97" spans="3:18" ht="13.8" x14ac:dyDescent="0.25">
      <c r="C97" s="137"/>
      <c r="D97" s="142"/>
      <c r="E97" s="142"/>
      <c r="F97" s="137"/>
      <c r="G97" s="137"/>
      <c r="H97" s="137"/>
      <c r="J97" s="125"/>
      <c r="K97" s="126"/>
      <c r="L97" s="126"/>
      <c r="M97" s="126"/>
      <c r="N97" s="125"/>
      <c r="O97" s="126"/>
      <c r="P97" s="126"/>
      <c r="Q97" s="126"/>
      <c r="R97" s="125"/>
    </row>
    <row r="98" spans="3:18" x14ac:dyDescent="0.25">
      <c r="C98" s="67"/>
    </row>
    <row r="99" spans="3:18" x14ac:dyDescent="0.25">
      <c r="C99" s="133" t="s">
        <v>63</v>
      </c>
      <c r="D99" s="133" t="s">
        <v>2251</v>
      </c>
      <c r="E99" s="133" t="str">
        <f>'גליון הזנה'!E56</f>
        <v/>
      </c>
      <c r="G99" s="133" t="s">
        <v>2253</v>
      </c>
      <c r="H99" s="133">
        <f>'גליון הזנה'!E59</f>
        <v>0</v>
      </c>
    </row>
    <row r="100" spans="3:18" ht="18" customHeight="1" x14ac:dyDescent="0.25">
      <c r="C100" s="134"/>
      <c r="D100" s="133" t="s">
        <v>2252</v>
      </c>
      <c r="E100" s="133">
        <f>'גליון הזנה'!E58</f>
        <v>0</v>
      </c>
    </row>
    <row r="101" spans="3:18" hidden="1" x14ac:dyDescent="0.25">
      <c r="C101" s="134"/>
    </row>
    <row r="102" spans="3:18" hidden="1" x14ac:dyDescent="0.25"/>
    <row r="103" spans="3:18" hidden="1" x14ac:dyDescent="0.25"/>
    <row r="104" spans="3:18" x14ac:dyDescent="0.25">
      <c r="C104" s="155">
        <v>1</v>
      </c>
      <c r="D104" s="143" t="s">
        <v>2258</v>
      </c>
      <c r="E104" s="156"/>
      <c r="F104" s="156"/>
      <c r="G104" s="156"/>
      <c r="H104" s="156"/>
      <c r="I104" s="156"/>
      <c r="J104" s="144"/>
    </row>
    <row r="105" spans="3:18" x14ac:dyDescent="0.25">
      <c r="C105" s="157"/>
      <c r="D105" s="146" t="s">
        <v>2259</v>
      </c>
      <c r="E105" s="145"/>
      <c r="F105" s="145"/>
      <c r="G105" s="145"/>
      <c r="H105" s="145"/>
      <c r="I105" s="145"/>
      <c r="J105" s="158"/>
    </row>
    <row r="106" spans="3:18" s="95" customFormat="1" x14ac:dyDescent="0.25">
      <c r="C106" s="199">
        <v>2</v>
      </c>
      <c r="D106" s="200" t="s">
        <v>2254</v>
      </c>
      <c r="E106" s="201"/>
      <c r="F106" s="201"/>
      <c r="G106" s="201"/>
      <c r="H106" s="201"/>
      <c r="I106" s="201"/>
      <c r="J106" s="202"/>
    </row>
    <row r="107" spans="3:18" x14ac:dyDescent="0.25">
      <c r="C107" s="157">
        <v>2</v>
      </c>
      <c r="D107" s="146" t="s">
        <v>2255</v>
      </c>
      <c r="E107" s="145"/>
      <c r="F107" s="145"/>
      <c r="G107" s="145"/>
      <c r="H107" s="145"/>
      <c r="I107" s="145"/>
      <c r="J107" s="158"/>
    </row>
    <row r="108" spans="3:18" x14ac:dyDescent="0.25">
      <c r="C108" s="157">
        <v>3</v>
      </c>
      <c r="D108" s="146" t="s">
        <v>2256</v>
      </c>
      <c r="E108" s="145"/>
      <c r="F108" s="145"/>
      <c r="G108" s="145"/>
      <c r="H108" s="145"/>
      <c r="I108" s="145"/>
      <c r="J108" s="158"/>
    </row>
    <row r="109" spans="3:18" x14ac:dyDescent="0.25">
      <c r="C109" s="159">
        <v>4</v>
      </c>
      <c r="D109" s="146" t="s">
        <v>2261</v>
      </c>
      <c r="E109" s="146"/>
      <c r="F109" s="146"/>
      <c r="G109" s="146"/>
      <c r="H109" s="146"/>
      <c r="I109" s="146"/>
      <c r="J109" s="158"/>
    </row>
    <row r="110" spans="3:18" x14ac:dyDescent="0.25">
      <c r="C110" s="159">
        <v>5</v>
      </c>
      <c r="D110" s="146" t="s">
        <v>2429</v>
      </c>
      <c r="E110" s="146"/>
      <c r="F110" s="146"/>
      <c r="G110" s="146"/>
      <c r="H110" s="146"/>
      <c r="I110" s="146"/>
      <c r="J110" s="158"/>
    </row>
    <row r="111" spans="3:18" x14ac:dyDescent="0.25">
      <c r="C111" s="159"/>
      <c r="D111" s="146" t="s">
        <v>2430</v>
      </c>
      <c r="E111" s="146"/>
      <c r="F111" s="146"/>
      <c r="G111" s="146"/>
      <c r="H111" s="146"/>
      <c r="I111" s="146"/>
      <c r="J111" s="158"/>
    </row>
    <row r="112" spans="3:18" x14ac:dyDescent="0.25">
      <c r="C112" s="157">
        <v>6</v>
      </c>
      <c r="D112" s="146" t="s">
        <v>2433</v>
      </c>
      <c r="E112" s="146"/>
      <c r="F112" s="146"/>
      <c r="G112" s="146"/>
      <c r="H112" s="146"/>
      <c r="I112" s="146"/>
      <c r="J112" s="158"/>
    </row>
    <row r="113" spans="3:10" x14ac:dyDescent="0.25">
      <c r="C113" s="157"/>
      <c r="D113" s="146" t="s">
        <v>2434</v>
      </c>
      <c r="E113" s="146"/>
      <c r="F113" s="146"/>
      <c r="G113" s="146"/>
      <c r="H113" s="146"/>
      <c r="I113" s="146"/>
      <c r="J113" s="158"/>
    </row>
    <row r="114" spans="3:10" x14ac:dyDescent="0.25">
      <c r="C114" s="157">
        <v>7</v>
      </c>
      <c r="D114" s="146" t="s">
        <v>2435</v>
      </c>
      <c r="E114" s="146"/>
      <c r="F114" s="146"/>
      <c r="G114" s="146"/>
      <c r="H114" s="146"/>
      <c r="I114" s="146"/>
      <c r="J114" s="158"/>
    </row>
    <row r="115" spans="3:10" x14ac:dyDescent="0.25">
      <c r="C115" s="157"/>
      <c r="D115" s="146" t="s">
        <v>2436</v>
      </c>
      <c r="E115" s="146"/>
      <c r="F115" s="146"/>
      <c r="G115" s="146"/>
      <c r="H115" s="146"/>
      <c r="I115" s="146"/>
      <c r="J115" s="158"/>
    </row>
    <row r="116" spans="3:10" x14ac:dyDescent="0.25">
      <c r="C116" s="157"/>
      <c r="D116" s="146" t="s">
        <v>2437</v>
      </c>
      <c r="E116" s="146"/>
      <c r="F116" s="146"/>
      <c r="G116" s="146"/>
      <c r="H116" s="146"/>
      <c r="I116" s="146"/>
      <c r="J116" s="158"/>
    </row>
    <row r="117" spans="3:10" x14ac:dyDescent="0.25">
      <c r="C117" s="160">
        <v>8</v>
      </c>
      <c r="D117" s="150" t="s">
        <v>2257</v>
      </c>
      <c r="E117" s="150"/>
      <c r="F117" s="150"/>
      <c r="G117" s="150"/>
      <c r="H117" s="150"/>
      <c r="I117" s="150"/>
      <c r="J117" s="192"/>
    </row>
    <row r="118" spans="3:10" x14ac:dyDescent="0.25">
      <c r="C118" s="191"/>
      <c r="D118" s="146"/>
      <c r="E118" s="191"/>
      <c r="F118" s="146"/>
      <c r="G118" s="191"/>
      <c r="H118" s="146"/>
      <c r="I118" s="191"/>
      <c r="J118" s="146"/>
    </row>
    <row r="119" spans="3:10" x14ac:dyDescent="0.25"/>
    <row r="120" spans="3:10" hidden="1" x14ac:dyDescent="0.25"/>
    <row r="121" spans="3:10" hidden="1" x14ac:dyDescent="0.25"/>
    <row r="122" spans="3:10" hidden="1" x14ac:dyDescent="0.25"/>
    <row r="123" spans="3:10" hidden="1" x14ac:dyDescent="0.25"/>
    <row r="124" spans="3:10" hidden="1" x14ac:dyDescent="0.25"/>
  </sheetData>
  <sheetProtection algorithmName="SHA-512" hashValue="JeZmx3SThFT01gLFMZVh68t7+REnM7O3fBV1duG5kB1gsdbbtrlLsDPpd2uqf59llHJgkqe/V/OSp30b1FMmng==" saltValue="tGB8D7QqqbmqQrxFXID46Q==" spinCount="100000" sheet="1" objects="1" scenarios="1" selectLockedCells="1"/>
  <mergeCells count="18">
    <mergeCell ref="C38:G38"/>
    <mergeCell ref="D29:D30"/>
    <mergeCell ref="C37:G37"/>
    <mergeCell ref="G32:H32"/>
    <mergeCell ref="G58:G59"/>
    <mergeCell ref="H58:H59"/>
    <mergeCell ref="A1:C1"/>
    <mergeCell ref="C58:C59"/>
    <mergeCell ref="F58:F59"/>
    <mergeCell ref="C57:H57"/>
    <mergeCell ref="D58:D59"/>
    <mergeCell ref="E58:E59"/>
    <mergeCell ref="D24:H24"/>
    <mergeCell ref="E32:F32"/>
    <mergeCell ref="E29:E30"/>
    <mergeCell ref="F29:F30"/>
    <mergeCell ref="G29:G30"/>
    <mergeCell ref="H29:H30"/>
  </mergeCells>
  <conditionalFormatting sqref="E26:H29 D80:E80 C60:F60 C80:C81 C61:E79 F61:F96 G60:H97">
    <cfRule type="cellIs" dxfId="22" priority="91" operator="equal">
      <formula>0</formula>
    </cfRule>
  </conditionalFormatting>
  <conditionalFormatting sqref="E28:H28 D80:E80 F96 G96:H97">
    <cfRule type="cellIs" dxfId="21" priority="89" operator="equal">
      <formula>0</formula>
    </cfRule>
    <cfRule type="cellIs" dxfId="20" priority="90" operator="equal">
      <formula>0</formula>
    </cfRule>
  </conditionalFormatting>
  <conditionalFormatting sqref="F33:F34">
    <cfRule type="cellIs" dxfId="19" priority="88" operator="equal">
      <formula>0</formula>
    </cfRule>
  </conditionalFormatting>
  <conditionalFormatting sqref="D81:E81 C82:E95">
    <cfRule type="cellIs" dxfId="18" priority="87" operator="equal">
      <formula>0</formula>
    </cfRule>
  </conditionalFormatting>
  <conditionalFormatting sqref="C62:E62 C65:E65 C71:E71 C77:E77 C64 C66 C68:E68 C70 C72 C74:E74 C76 C78 C82 E63:E83 C83:E95">
    <cfRule type="cellIs" dxfId="17" priority="85" operator="equal">
      <formula>0</formula>
    </cfRule>
    <cfRule type="cellIs" dxfId="16" priority="86" operator="equal">
      <formula>0</formula>
    </cfRule>
  </conditionalFormatting>
  <conditionalFormatting sqref="C97:F97 C96:E96">
    <cfRule type="cellIs" dxfId="15" priority="71" operator="equal">
      <formula>0</formula>
    </cfRule>
  </conditionalFormatting>
  <conditionalFormatting sqref="C97:F97 C96:E96">
    <cfRule type="cellIs" dxfId="14" priority="69" operator="equal">
      <formula>0</formula>
    </cfRule>
    <cfRule type="cellIs" dxfId="13" priority="70" operator="equal">
      <formula>0</formula>
    </cfRule>
  </conditionalFormatting>
  <conditionalFormatting sqref="H38">
    <cfRule type="cellIs" dxfId="12" priority="19" operator="equal">
      <formula>0</formula>
    </cfRule>
  </conditionalFormatting>
  <conditionalFormatting sqref="E100 H99">
    <cfRule type="cellIs" dxfId="11" priority="18" operator="equal">
      <formula>0</formula>
    </cfRule>
  </conditionalFormatting>
  <conditionalFormatting sqref="H37">
    <cfRule type="cellIs" dxfId="10" priority="17" operator="equal">
      <formula>0</formula>
    </cfRule>
  </conditionalFormatting>
  <conditionalFormatting sqref="C37:H37">
    <cfRule type="expression" dxfId="9" priority="10">
      <formula>$I$37=0</formula>
    </cfRule>
    <cfRule type="expression" dxfId="8" priority="11">
      <formula>$I$37=0</formula>
    </cfRule>
    <cfRule type="expression" dxfId="7" priority="12">
      <formula>$I$37=0</formula>
    </cfRule>
    <cfRule type="expression" dxfId="6" priority="13">
      <formula>$I$37=0</formula>
    </cfRule>
    <cfRule type="expression" dxfId="5" priority="14">
      <formula>"$I$37=0"</formula>
    </cfRule>
    <cfRule type="cellIs" dxfId="4" priority="15" operator="equal">
      <formula>"$I$37=0"</formula>
    </cfRule>
    <cfRule type="cellIs" dxfId="3" priority="16" operator="equal">
      <formula>$I$37=0</formula>
    </cfRule>
  </conditionalFormatting>
  <pageMargins left="0.25" right="0.25" top="0.75" bottom="0.75" header="0.3" footer="0.3"/>
  <pageSetup paperSize="9" scale="87" orientation="portrait" r:id="rId1"/>
  <rowBreaks count="1" manualBreakCount="1">
    <brk id="55" max="10" man="1"/>
  </rowBreaks>
  <ignoredErrors>
    <ignoredError sqref="E99:E100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537E6ABF-F800-4F74-9A13-CCFE31DD97A9}">
            <xm:f>'גליון הזנה'!$E$25&lt;&gt;0</xm:f>
            <x14:dxf>
              <font>
                <color theme="9" tint="0.59996337778862885"/>
              </font>
            </x14:dxf>
          </x14:cfRule>
          <x14:cfRule type="expression" priority="6" id="{CEC223A7-D134-49E7-8AC0-00576C5D3C0F}">
            <xm:f>'גליון הזנה'!$B$25=1</xm:f>
            <x14:dxf>
              <font>
                <color theme="9" tint="0.59996337778862885"/>
              </font>
            </x14:dxf>
          </x14:cfRule>
          <x14:cfRule type="expression" priority="7" id="{C40ED0BA-4B21-42AC-8FE8-B0E42FFB42BA}">
            <xm:f>'גליון הזנה'!$B$23&lt;&gt;0</xm:f>
            <x14:dxf>
              <font>
                <color theme="9" tint="0.59996337778862885"/>
              </font>
            </x14:dxf>
          </x14:cfRule>
          <xm:sqref>E20:H21 E26:H30 F33:F34 H37:H38 C60:H97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6</vt:i4>
      </vt:variant>
      <vt:variant>
        <vt:lpstr>טווחים בעלי שם</vt:lpstr>
      </vt:variant>
      <vt:variant>
        <vt:i4>3</vt:i4>
      </vt:variant>
    </vt:vector>
  </HeadingPairs>
  <TitlesOfParts>
    <vt:vector size="9" baseType="lpstr">
      <vt:lpstr>גליון הזנה</vt:lpstr>
      <vt:lpstr>ירידת סכום ביטוח</vt:lpstr>
      <vt:lpstr>שיעורי פרמיה </vt:lpstr>
      <vt:lpstr>ביטוח מבנה ונכות</vt:lpstr>
      <vt:lpstr>מקצועות</vt:lpstr>
      <vt:lpstr>טופס הדפסה</vt:lpstr>
      <vt:lpstr>Disc_Vector</vt:lpstr>
      <vt:lpstr>'גליון הזנה'!WPrint_Area_W</vt:lpstr>
      <vt:lpstr>'טופס הדפסה'!WPrint_Area_W</vt:lpstr>
    </vt:vector>
  </TitlesOfParts>
  <Company>Menora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דניאל שרון</dc:creator>
  <cp:lastModifiedBy>תאי גולדברג</cp:lastModifiedBy>
  <cp:lastPrinted>2019-05-02T07:54:54Z</cp:lastPrinted>
  <dcterms:created xsi:type="dcterms:W3CDTF">2005-01-18T14:03:47Z</dcterms:created>
  <dcterms:modified xsi:type="dcterms:W3CDTF">2019-07-22T08:07:01Z</dcterms:modified>
</cp:coreProperties>
</file>