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R:\כספים והשקעות\כספים והשקעות כללי\שיערוך יומי\צביה\הוצאות ישירות\31-12-2017\נשלח ל-MO\"/>
    </mc:Choice>
  </mc:AlternateContent>
  <bookViews>
    <workbookView xWindow="0" yWindow="1080" windowWidth="15060" windowHeight="7110" activeTab="2"/>
  </bookViews>
  <sheets>
    <sheet name="נספח 1" sheetId="1" r:id="rId1"/>
    <sheet name="נספח 2" sheetId="2" r:id="rId2"/>
    <sheet name="נספח 3" sheetId="3" r:id="rId3"/>
  </sheets>
  <definedNames>
    <definedName name="data_mashlima">'נספח 3'!$A$39:$J$45</definedName>
    <definedName name="manpik_mashlima">'נספח 3'!$A$39:$A$45</definedName>
    <definedName name="maslol_mashlima">'נספח 3'!$A$39:$J$39</definedName>
  </definedNames>
  <calcPr calcId="152511"/>
</workbook>
</file>

<file path=xl/calcChain.xml><?xml version="1.0" encoding="utf-8"?>
<calcChain xmlns="http://schemas.openxmlformats.org/spreadsheetml/2006/main">
  <c r="B32" i="2" l="1"/>
  <c r="B33" i="2"/>
  <c r="B34" i="2"/>
  <c r="C27" i="2" l="1"/>
  <c r="D27" i="2"/>
  <c r="E27" i="2"/>
  <c r="F27" i="2"/>
  <c r="G27" i="2"/>
  <c r="H27" i="2"/>
  <c r="I27" i="2"/>
  <c r="J27" i="2"/>
  <c r="K27" i="2"/>
  <c r="L27" i="2"/>
  <c r="D14" i="2"/>
  <c r="E14" i="2"/>
  <c r="F14" i="2"/>
  <c r="G14" i="2"/>
  <c r="H14" i="2"/>
  <c r="I14" i="2"/>
  <c r="J14" i="2"/>
  <c r="K14" i="2"/>
  <c r="L14" i="2"/>
  <c r="C41" i="3"/>
  <c r="D41" i="3"/>
  <c r="E41" i="3"/>
  <c r="F41" i="3"/>
  <c r="G41" i="3"/>
  <c r="H41" i="3"/>
  <c r="I41" i="3"/>
  <c r="J41" i="3"/>
  <c r="K41" i="3"/>
  <c r="B7" i="3" l="1"/>
  <c r="C43" i="3" l="1"/>
  <c r="D43" i="3"/>
  <c r="E43" i="3"/>
  <c r="F43" i="3"/>
  <c r="G43" i="3"/>
  <c r="H43" i="3"/>
  <c r="I43" i="3"/>
  <c r="J43" i="3"/>
  <c r="K43" i="3"/>
  <c r="L43" i="3"/>
  <c r="C54" i="2"/>
  <c r="D54" i="2"/>
  <c r="E54" i="2"/>
  <c r="F54" i="2"/>
  <c r="G54" i="2"/>
  <c r="H54" i="2"/>
  <c r="I54" i="2"/>
  <c r="J54" i="2"/>
  <c r="K54" i="2"/>
  <c r="L54" i="2"/>
  <c r="D24" i="1" l="1"/>
  <c r="E24" i="1"/>
  <c r="F24" i="1"/>
  <c r="G24" i="1"/>
  <c r="H24" i="1"/>
  <c r="I24" i="1"/>
  <c r="J24" i="1"/>
  <c r="K24" i="1"/>
  <c r="C24" i="1"/>
  <c r="D11" i="1"/>
  <c r="E11" i="1"/>
  <c r="H11" i="1"/>
  <c r="I11" i="1"/>
  <c r="J11" i="1"/>
  <c r="K11" i="1"/>
  <c r="F11" i="1"/>
  <c r="G11" i="1"/>
  <c r="B39" i="3" l="1"/>
  <c r="B36" i="3"/>
  <c r="B37" i="3"/>
  <c r="B26" i="2" l="1"/>
  <c r="B12" i="2" l="1"/>
  <c r="B31" i="2" l="1"/>
  <c r="C40" i="2" l="1"/>
  <c r="D40" i="2"/>
  <c r="E40" i="2"/>
  <c r="F40" i="2"/>
  <c r="G40" i="2"/>
  <c r="H40" i="2"/>
  <c r="I40" i="2"/>
  <c r="J40" i="2"/>
  <c r="K40" i="2"/>
  <c r="L40" i="2"/>
  <c r="B39" i="2"/>
  <c r="B38" i="2"/>
  <c r="B40" i="2" l="1"/>
  <c r="C35" i="2" l="1"/>
  <c r="D35" i="2"/>
  <c r="E35" i="2"/>
  <c r="B13" i="2" l="1"/>
  <c r="B25" i="2" l="1"/>
  <c r="B20" i="1" l="1"/>
  <c r="B19" i="1"/>
  <c r="L24" i="1" l="1"/>
  <c r="C23" i="1"/>
  <c r="D23" i="1"/>
  <c r="E23" i="1"/>
  <c r="F23" i="1"/>
  <c r="G23" i="1"/>
  <c r="H23" i="1"/>
  <c r="I23" i="1"/>
  <c r="J23" i="1"/>
  <c r="K23" i="1"/>
  <c r="L23" i="1"/>
  <c r="B24" i="1" l="1"/>
  <c r="B23" i="1"/>
  <c r="L41" i="3"/>
  <c r="B35" i="3" l="1"/>
  <c r="C9" i="3" l="1"/>
  <c r="D9" i="3"/>
  <c r="E9" i="3"/>
  <c r="F9" i="3"/>
  <c r="G9" i="3"/>
  <c r="H9" i="3"/>
  <c r="I9" i="3"/>
  <c r="J9" i="3"/>
  <c r="K9" i="3"/>
  <c r="L9" i="3"/>
  <c r="C14" i="2" l="1"/>
  <c r="B40" i="3" l="1"/>
  <c r="B8" i="3"/>
  <c r="B6" i="3"/>
  <c r="B30" i="2"/>
  <c r="B23" i="2"/>
  <c r="B24" i="2"/>
  <c r="B22" i="2"/>
  <c r="B11" i="2"/>
  <c r="B41" i="3" l="1"/>
  <c r="C29" i="1" l="1"/>
  <c r="D29" i="1"/>
  <c r="E29" i="1"/>
  <c r="F29" i="1"/>
  <c r="G29" i="1"/>
  <c r="H29" i="1"/>
  <c r="I29" i="1"/>
  <c r="J29" i="1"/>
  <c r="K29" i="1"/>
  <c r="L46" i="2"/>
  <c r="C46" i="2"/>
  <c r="D46" i="2"/>
  <c r="E46" i="2"/>
  <c r="F46" i="2"/>
  <c r="G46" i="2"/>
  <c r="H46" i="2"/>
  <c r="I46" i="2"/>
  <c r="J46" i="2"/>
  <c r="K46" i="2"/>
  <c r="B45" i="2"/>
  <c r="B44" i="2"/>
  <c r="B43" i="2"/>
  <c r="L35" i="2"/>
  <c r="C14" i="1"/>
  <c r="D14" i="1"/>
  <c r="E14" i="1"/>
  <c r="F35" i="2"/>
  <c r="G35" i="2"/>
  <c r="H35" i="2"/>
  <c r="I35" i="2"/>
  <c r="J35" i="2"/>
  <c r="K35" i="2"/>
  <c r="B20" i="2"/>
  <c r="B19" i="2"/>
  <c r="B18" i="2"/>
  <c r="B14" i="2"/>
  <c r="C7" i="1"/>
  <c r="E7" i="1"/>
  <c r="F7" i="1"/>
  <c r="G7" i="1"/>
  <c r="H7" i="1"/>
  <c r="I7" i="1"/>
  <c r="J7" i="1"/>
  <c r="K7" i="1"/>
  <c r="C11" i="1"/>
  <c r="L15" i="3"/>
  <c r="C15" i="3"/>
  <c r="D15" i="3"/>
  <c r="E15" i="3"/>
  <c r="F15" i="3"/>
  <c r="G15" i="3"/>
  <c r="H15" i="3"/>
  <c r="I15" i="3"/>
  <c r="J15" i="3"/>
  <c r="K15" i="3"/>
  <c r="L21" i="3"/>
  <c r="C21" i="3"/>
  <c r="D21" i="3"/>
  <c r="E21" i="3"/>
  <c r="F21" i="3"/>
  <c r="G21" i="3"/>
  <c r="H21" i="3"/>
  <c r="I21" i="3"/>
  <c r="J21" i="3"/>
  <c r="K21" i="3"/>
  <c r="B25" i="3"/>
  <c r="B20" i="3"/>
  <c r="B19" i="3"/>
  <c r="B18" i="3"/>
  <c r="B14" i="3"/>
  <c r="B13" i="3"/>
  <c r="B12" i="3"/>
  <c r="C26" i="3"/>
  <c r="C27" i="3" s="1"/>
  <c r="C31" i="3" s="1"/>
  <c r="D26" i="3"/>
  <c r="E26" i="3"/>
  <c r="F26" i="3"/>
  <c r="G26" i="3"/>
  <c r="H26" i="3"/>
  <c r="I26" i="3"/>
  <c r="J26" i="3"/>
  <c r="K26" i="3"/>
  <c r="I27" i="3" l="1"/>
  <c r="I31" i="3" s="1"/>
  <c r="E27" i="3"/>
  <c r="E31" i="3" s="1"/>
  <c r="K27" i="3"/>
  <c r="K31" i="3" s="1"/>
  <c r="J27" i="3"/>
  <c r="J31" i="3" s="1"/>
  <c r="J42" i="3" s="1"/>
  <c r="F27" i="3"/>
  <c r="F31" i="3" s="1"/>
  <c r="C42" i="3"/>
  <c r="J53" i="2"/>
  <c r="I53" i="2"/>
  <c r="B27" i="2"/>
  <c r="K53" i="2"/>
  <c r="G53" i="2"/>
  <c r="C53" i="2"/>
  <c r="F53" i="2"/>
  <c r="E53" i="2"/>
  <c r="H53" i="2"/>
  <c r="D53" i="2"/>
  <c r="I14" i="1"/>
  <c r="K14" i="1"/>
  <c r="G14" i="1"/>
  <c r="J14" i="1"/>
  <c r="F14" i="1"/>
  <c r="H14" i="1"/>
  <c r="C26" i="1"/>
  <c r="B15" i="3"/>
  <c r="B35" i="2"/>
  <c r="B21" i="3"/>
  <c r="G27" i="3"/>
  <c r="G31" i="3" s="1"/>
  <c r="G42" i="3" s="1"/>
  <c r="B46" i="2"/>
  <c r="D27" i="3"/>
  <c r="H27" i="3"/>
  <c r="D7" i="1"/>
  <c r="E42" i="3" l="1"/>
  <c r="F42" i="3"/>
  <c r="I42" i="3"/>
  <c r="I26" i="1"/>
  <c r="I32" i="1" s="1"/>
  <c r="K42" i="3"/>
  <c r="D31" i="3"/>
  <c r="D42" i="3" s="1"/>
  <c r="J26" i="1"/>
  <c r="J32" i="1" s="1"/>
  <c r="J36" i="1" s="1"/>
  <c r="H31" i="3"/>
  <c r="H42" i="3" s="1"/>
  <c r="C32" i="1"/>
  <c r="C36" i="1" s="1"/>
  <c r="C35" i="1"/>
  <c r="K26" i="1"/>
  <c r="K32" i="1" s="1"/>
  <c r="G26" i="1"/>
  <c r="G32" i="1" s="1"/>
  <c r="D26" i="1"/>
  <c r="D32" i="1" s="1"/>
  <c r="F26" i="1"/>
  <c r="F32" i="1" s="1"/>
  <c r="E26" i="1"/>
  <c r="E32" i="1" s="1"/>
  <c r="H26" i="1" l="1"/>
  <c r="H32" i="1" s="1"/>
  <c r="I35" i="1"/>
  <c r="J35" i="1"/>
  <c r="I36" i="1"/>
  <c r="G35" i="1"/>
  <c r="E35" i="1"/>
  <c r="K36" i="1"/>
  <c r="K35" i="1"/>
  <c r="D35" i="1"/>
  <c r="H35" i="1"/>
  <c r="F35" i="1"/>
  <c r="G36" i="1"/>
  <c r="D36" i="1"/>
  <c r="E36" i="1"/>
  <c r="F36" i="1"/>
  <c r="H36" i="1"/>
  <c r="B29" i="1" l="1"/>
  <c r="B9" i="3" l="1"/>
  <c r="B38" i="1" l="1"/>
  <c r="B54" i="2" s="1"/>
  <c r="B43" i="3" l="1"/>
  <c r="L29" i="1"/>
  <c r="L14" i="1"/>
  <c r="B14" i="1" l="1"/>
  <c r="L7" i="1"/>
  <c r="B7" i="1" l="1"/>
  <c r="L26" i="3"/>
  <c r="L27" i="3" l="1"/>
  <c r="B26" i="3"/>
  <c r="B27" i="3" l="1"/>
  <c r="A3" i="3"/>
  <c r="A3" i="2"/>
  <c r="B29" i="3" l="1"/>
  <c r="B53" i="2" l="1"/>
  <c r="L11" i="1" l="1"/>
  <c r="L53" i="2"/>
  <c r="B11" i="1" l="1"/>
  <c r="L31" i="3" l="1"/>
  <c r="B30" i="3"/>
  <c r="L42" i="3" l="1"/>
  <c r="L26" i="1"/>
  <c r="L32" i="1" s="1"/>
  <c r="B31" i="3"/>
  <c r="L35" i="1" l="1"/>
  <c r="B42" i="3"/>
  <c r="L36" i="1"/>
  <c r="B26" i="1"/>
  <c r="B35" i="1" l="1"/>
  <c r="B32" i="1"/>
  <c r="B36" i="1" l="1"/>
</calcChain>
</file>

<file path=xl/sharedStrings.xml><?xml version="1.0" encoding="utf-8"?>
<sst xmlns="http://schemas.openxmlformats.org/spreadsheetml/2006/main" count="155" uniqueCount="100">
  <si>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</si>
  <si>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</si>
  <si>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</si>
  <si>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</si>
  <si>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א</t>
  </si>
  <si>
    <t>ברוקר ב</t>
  </si>
  <si>
    <t>צדדים שאינם קשורים</t>
  </si>
  <si>
    <t>אחרים</t>
  </si>
  <si>
    <t>עמלות קסטודיאן</t>
  </si>
  <si>
    <t>קסטודיאן א</t>
  </si>
  <si>
    <t>קסטודיאן ב</t>
  </si>
  <si>
    <t>סך עמלות קסטודיאן</t>
  </si>
  <si>
    <t>גוף/יחיד א</t>
  </si>
  <si>
    <t>גוף/יחיד ב</t>
  </si>
  <si>
    <t>סך הכול עמלות והוצאות</t>
  </si>
  <si>
    <t>תשלום הנובע מהשקעה בקרנות השקעה</t>
  </si>
  <si>
    <t>תשלום למנהל תיקים ישראלי</t>
  </si>
  <si>
    <t>תשלום למנהל תיקים זר</t>
  </si>
  <si>
    <t>פנסיונרים</t>
  </si>
  <si>
    <t>קסם סל ומוצרים</t>
  </si>
  <si>
    <t>מנורה מבטחים פנסיה וגמל בע"מ - מבטחים החדשה פלוס</t>
  </si>
  <si>
    <t>פסגות תעודות סל</t>
  </si>
  <si>
    <t>סך נכסים לסוף שנה קודמת</t>
  </si>
  <si>
    <t>1. סה"כ עמלות קנייה ומכירה</t>
  </si>
  <si>
    <t>2. סה"כ עמלות קסטודיאן</t>
  </si>
  <si>
    <t>3. סה"כ מהשקעות לא סחירות</t>
  </si>
  <si>
    <t>4. סה"כ עמלות ניהול חיצוני</t>
  </si>
  <si>
    <t>ו. סך התשלומים בגין השקעה בתעודות סל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</si>
  <si>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</si>
  <si>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</si>
  <si>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</si>
  <si>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</t>
  </si>
  <si>
    <t xml:space="preserve">7. שיעור הוצאות ישירות  </t>
  </si>
  <si>
    <t>ב. שיעור סך הוצאות ישירות מסך נכסים לסוף שנה קודמת (באחוזים) (סעיף 6 חלקי סך נכסים לתום שנה קודמת)</t>
  </si>
  <si>
    <t>סך עמלות ברוקראז'</t>
  </si>
  <si>
    <t>הוצאה הנובעת בעד ניהול תביעה או תובענה</t>
  </si>
  <si>
    <t>סך הוצאות הנובעות בעד ניהול תביעה או תובענה</t>
  </si>
  <si>
    <t>הוצאות הנובעת ממתן משכנתא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</si>
  <si>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</si>
  <si>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</si>
  <si>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</si>
  <si>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</si>
  <si>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</si>
  <si>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</si>
  <si>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סך תשלומים בגין השקעה  בקרנות נאמנות</t>
  </si>
  <si>
    <t>תשלום בגין השקעה בתעודות סל</t>
  </si>
  <si>
    <t>תעודת סל ישראלית</t>
  </si>
  <si>
    <t>סך תשלומים בגין השקעה  בתעודות סל</t>
  </si>
  <si>
    <t>סך הכל עמלות ניהול חיצוני</t>
  </si>
  <si>
    <t>סך הכל נכסים לסוף שנה קודמת</t>
  </si>
  <si>
    <t xml:space="preserve">תעודת סל זרה </t>
  </si>
  <si>
    <t>מצרפי</t>
  </si>
  <si>
    <t xml:space="preserve">א. סך עמלות קנייה ומכירה לצדדים קשורים </t>
  </si>
  <si>
    <t>ב. סך עמלות קנייה ומכירה  לצדדים שאינם קשורים</t>
  </si>
  <si>
    <t>א. סך עמלות קסטודיאן לצדדים קשורים</t>
  </si>
  <si>
    <t>ב. סך עמלות קסטודיאן לצדדים שאינם קשורים</t>
  </si>
  <si>
    <t>א. סך הוצאות הנובעות מהשקעה בניירות ערך לא סחירים שאינם לצורך מימון פרוייקטים לתשתיות</t>
  </si>
  <si>
    <t>ב. סך הוצאות הנובעות ממימון פרוייקטים לתשתיות</t>
  </si>
  <si>
    <t>ג. סך הוצאות הנובעות מהשקעה בזכויות במקרקעין</t>
  </si>
  <si>
    <t>א. סך תשלומים הנובעים מהשקעה בקרנות השקעה בישראל</t>
  </si>
  <si>
    <t>ב. סך תשלומים הנובעים מהשקעה בקרנות השקעה בחו"ל</t>
  </si>
  <si>
    <t xml:space="preserve">ד. סך תשלומים למנהלי תיקים זרים </t>
  </si>
  <si>
    <t>ה. סך תשלומים בגין השקעה בתעודות סל ישראליות</t>
  </si>
  <si>
    <t>ז. סך תשלומים בגין השקעה בקרנות נאמנות ישראליות</t>
  </si>
  <si>
    <t>ח. סך תשלומים בגין השקעה בקרנות נאמנות זרות</t>
  </si>
  <si>
    <t>א. שיעור סך ההוצאות הישירות, שההוצאה בגינן מוגבלת לשיעור של 0.25% לפי התקנות (באחוזים) (סיכום סעיפים 3א,5,4ב חלקי סך נכסים)</t>
  </si>
  <si>
    <t>הוצאות הנובעת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</si>
  <si>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</si>
  <si>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</si>
  <si>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ברוקראז'-עמלות קנייה ומכירה בגין ביצוע עסקאות בניירות ערך סחירים</t>
  </si>
  <si>
    <t>סך הוצאות הנובעות מהשקעה בניירות ערך לא סחירים או ממתן הלוואה</t>
  </si>
  <si>
    <t>בנק הבינלאומי</t>
  </si>
  <si>
    <t>בנק לאומי</t>
  </si>
  <si>
    <t>ג. סך תשלומים למנהלי תיקים ישראלים בגין השקעה בחו"ל</t>
  </si>
  <si>
    <t>סך הוצאות בעד מתן משכנתאות</t>
  </si>
  <si>
    <t>עו"ד א</t>
  </si>
  <si>
    <t>עו"ד ב</t>
  </si>
  <si>
    <t>דש</t>
  </si>
  <si>
    <t>יעד 2020</t>
  </si>
  <si>
    <t>יעד 2025</t>
  </si>
  <si>
    <t>יעד 2030</t>
  </si>
  <si>
    <t>יעד 2035</t>
  </si>
  <si>
    <t>יעד 2040</t>
  </si>
  <si>
    <t>יעד 2045</t>
  </si>
  <si>
    <t>יעד 2050</t>
  </si>
  <si>
    <t>יעד 2055</t>
  </si>
  <si>
    <t>יעד 2060</t>
  </si>
  <si>
    <t>bank of america</t>
  </si>
  <si>
    <t>Jupiter European Special Situa</t>
  </si>
  <si>
    <t>פועלים סהר</t>
  </si>
  <si>
    <t>נספח 1 - סך התשלומים ששולמו בעד כל סוג של הוצאה ישירה לשנה שהסתיימה ביום 31 בדצמבר 2017</t>
  </si>
  <si>
    <t>נספח 2 - פרוט עמלות והוצאות לשנה שהסתיימה ביום 31 בדצמבר 2017</t>
  </si>
  <si>
    <t xml:space="preserve"> נספח 3 - פרוט עמלות ניהול חיצוני לשנה שהסתיימה ביום 31 בדצמבר 2017</t>
  </si>
  <si>
    <t>לידר שוקי הון</t>
  </si>
  <si>
    <t>גוף/יחיד ג</t>
  </si>
  <si>
    <t>גוף/יחיד ד</t>
  </si>
  <si>
    <t>EMUNDI ETF MSCI EMERGING MARKE</t>
  </si>
  <si>
    <t>תחילת טבלה</t>
  </si>
  <si>
    <t>סוף מידע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</si>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</sst>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2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177"/>
    </font>
    <font>
      <sz val="10"/>
      <color theme="1"/>
      <name val="Arial"/>
      <family val="2"/>
    </font>
    <font>
      <b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b/>
      <u/>
      <sz val="10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0"/>
      <name val="Arial"/>
      <family val="2"/>
      <scheme val="minor"/>
    </font>
    <font>
      <sz val="12"/>
      <color rgb="FFFF0000"/>
      <name val="Arial"/>
      <family val="2"/>
      <charset val="177"/>
    </font>
    <font>
      <sz val="12"/>
      <name val="Arial"/>
      <family val="2"/>
      <charset val="177"/>
    </font>
    <font>
      <sz val="12"/>
      <color rgb="FFFF0000"/>
      <name val="Arial"/>
      <family val="2"/>
    </font>
    <font>
      <b/>
      <sz val="10"/>
      <color rgb="FFFF0000"/>
      <name val="Arial"/>
      <family val="2"/>
      <charset val="177"/>
    </font>
    <font>
      <b/>
      <sz val="10"/>
      <color rgb="FFFF0000"/>
      <name val="Arial"/>
      <family val="2"/>
      <charset val="177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sz val="12"/>
      <color theme="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3" fillId="2" borderId="1" xfId="2" applyFont="1" applyFill="1" applyBorder="1"/>
    <xf numFmtId="0" fontId="2" fillId="2" borderId="1" xfId="2" applyFont="1" applyFill="1" applyBorder="1"/>
    <xf numFmtId="0" fontId="4" fillId="2" borderId="1" xfId="2" applyFont="1" applyFill="1" applyBorder="1"/>
    <xf numFmtId="43" fontId="10" fillId="2" borderId="1" xfId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10" fillId="0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Fill="1" applyBorder="1"/>
    <xf numFmtId="43" fontId="13" fillId="2" borderId="1" xfId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2" applyFont="1" applyFill="1" applyBorder="1" applyAlignment="1">
      <alignment horizontal="right"/>
    </xf>
    <xf numFmtId="43" fontId="2" fillId="0" borderId="1" xfId="1" applyNumberFormat="1" applyFont="1" applyBorder="1"/>
    <xf numFmtId="43" fontId="10" fillId="0" borderId="1" xfId="1" applyFont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readingOrder="2"/>
    </xf>
    <xf numFmtId="0" fontId="7" fillId="2" borderId="1" xfId="2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 readingOrder="2"/>
    </xf>
    <xf numFmtId="0" fontId="11" fillId="2" borderId="1" xfId="0" applyFont="1" applyFill="1" applyBorder="1" applyAlignment="1">
      <alignment horizontal="right" vertical="center"/>
    </xf>
    <xf numFmtId="43" fontId="9" fillId="0" borderId="1" xfId="1" applyFont="1" applyBorder="1" applyAlignment="1">
      <alignment horizontal="right" vertical="center"/>
    </xf>
    <xf numFmtId="43" fontId="9" fillId="4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2" applyFont="1" applyFill="1" applyBorder="1"/>
    <xf numFmtId="43" fontId="10" fillId="0" borderId="1" xfId="0" applyNumberFormat="1" applyFont="1" applyBorder="1" applyAlignment="1">
      <alignment horizontal="right" vertical="center"/>
    </xf>
    <xf numFmtId="43" fontId="9" fillId="3" borderId="1" xfId="0" applyNumberFormat="1" applyFont="1" applyFill="1" applyBorder="1" applyAlignment="1">
      <alignment horizontal="right" vertical="center" indent="1"/>
    </xf>
    <xf numFmtId="4" fontId="9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3" fontId="10" fillId="0" borderId="1" xfId="0" applyNumberFormat="1" applyFont="1" applyBorder="1" applyAlignment="1">
      <alignment horizontal="right" vertical="center" indent="1"/>
    </xf>
    <xf numFmtId="0" fontId="7" fillId="0" borderId="1" xfId="2" applyFont="1" applyBorder="1" applyAlignment="1">
      <alignment horizontal="right" vertical="center"/>
    </xf>
    <xf numFmtId="43" fontId="0" fillId="0" borderId="0" xfId="0" applyNumberFormat="1"/>
    <xf numFmtId="10" fontId="9" fillId="0" borderId="1" xfId="0" applyNumberFormat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4" fontId="13" fillId="2" borderId="1" xfId="1" applyNumberFormat="1" applyFont="1" applyFill="1" applyBorder="1" applyAlignment="1">
      <alignment horizontal="right" vertical="center"/>
    </xf>
    <xf numFmtId="43" fontId="14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/>
    </xf>
    <xf numFmtId="0" fontId="19" fillId="0" borderId="0" xfId="0" applyFont="1"/>
    <xf numFmtId="43" fontId="9" fillId="3" borderId="1" xfId="0" applyNumberFormat="1" applyFont="1" applyFill="1" applyBorder="1" applyAlignment="1">
      <alignment horizontal="right" vertical="center"/>
    </xf>
    <xf numFmtId="0" fontId="8" fillId="2" borderId="1" xfId="2" applyFont="1" applyFill="1" applyBorder="1"/>
    <xf numFmtId="0" fontId="10" fillId="2" borderId="1" xfId="2" applyFont="1" applyFill="1" applyBorder="1" applyAlignment="1">
      <alignment horizontal="right" vertical="center"/>
    </xf>
    <xf numFmtId="43" fontId="20" fillId="0" borderId="1" xfId="1" applyNumberFormat="1" applyFont="1" applyBorder="1"/>
    <xf numFmtId="43" fontId="20" fillId="0" borderId="1" xfId="1" applyNumberFormat="1" applyFont="1" applyFill="1" applyBorder="1"/>
    <xf numFmtId="43" fontId="21" fillId="2" borderId="1" xfId="1" applyFont="1" applyFill="1" applyBorder="1" applyAlignment="1">
      <alignment horizontal="right" vertical="center"/>
    </xf>
    <xf numFmtId="43" fontId="22" fillId="0" borderId="1" xfId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Q41"/>
  <sheetViews>
    <sheetView rightToLeft="1" zoomScaleNormal="100" zoomScaleSheetLayoutView="85" workbookViewId="0">
      <pane ySplit="4" topLeftCell="A14" activePane="bottomLeft" state="frozen"/>
      <selection pane="bottomLeft" activeCell="A2" sqref="A2:L2"/>
    </sheetView>
  </sheetViews>
  <sheetFormatPr defaultRowHeight="15" x14ac:dyDescent="0.2"/>
  <cols>
    <col min="1" max="1" width="49.77734375" style="3" customWidth="1"/>
    <col min="2" max="2" width="10.5546875" style="3" bestFit="1" customWidth="1"/>
    <col min="6" max="6" width="10.77734375" bestFit="1" customWidth="1"/>
    <col min="7" max="7" width="9.77734375" bestFit="1" customWidth="1"/>
    <col min="8" max="8" width="10.77734375" bestFit="1" customWidth="1"/>
    <col min="12" max="12" width="10.109375" customWidth="1"/>
    <col min="14" max="14" width="10.5546875" customWidth="1"/>
  </cols>
  <sheetData>
    <row r="1" spans="1:17" x14ac:dyDescent="0.2">
      <c r="A1" s="7" t="s">
        <v>90</v>
      </c>
      <c r="B1" s="8"/>
      <c r="M1" s="69" t="s">
        <v>98</v>
      </c>
    </row>
    <row r="2" spans="1:17" x14ac:dyDescent="0.2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9"/>
      <c r="N2" s="67"/>
      <c r="O2" s="67"/>
      <c r="P2" s="67"/>
      <c r="Q2" s="67"/>
    </row>
    <row r="3" spans="1:17" x14ac:dyDescent="0.2">
      <c r="A3" s="44" t="s">
        <v>20</v>
      </c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69"/>
    </row>
    <row r="4" spans="1:17" x14ac:dyDescent="0.2">
      <c r="A4" s="25"/>
      <c r="B4" s="30" t="s">
        <v>51</v>
      </c>
      <c r="C4" s="9" t="s">
        <v>78</v>
      </c>
      <c r="D4" s="9" t="s">
        <v>79</v>
      </c>
      <c r="E4" s="9" t="s">
        <v>80</v>
      </c>
      <c r="F4" s="9" t="s">
        <v>81</v>
      </c>
      <c r="G4" s="9" t="s">
        <v>82</v>
      </c>
      <c r="H4" s="9" t="s">
        <v>83</v>
      </c>
      <c r="I4" s="9" t="s">
        <v>84</v>
      </c>
      <c r="J4" s="9" t="s">
        <v>85</v>
      </c>
      <c r="K4" s="9" t="s">
        <v>86</v>
      </c>
      <c r="L4" s="30" t="s">
        <v>18</v>
      </c>
      <c r="M4" s="69"/>
    </row>
    <row r="5" spans="1:17" x14ac:dyDescent="0.2">
      <c r="A5" s="26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69"/>
    </row>
    <row r="6" spans="1:17" x14ac:dyDescent="0.2">
      <c r="A6" s="5" t="s">
        <v>52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69"/>
      <c r="N6" s="45"/>
    </row>
    <row r="7" spans="1:17" x14ac:dyDescent="0.2">
      <c r="A7" s="5" t="s">
        <v>53</v>
      </c>
      <c r="B7" s="31">
        <f>SUM(C7:L7)</f>
        <v>230.90574709471196</v>
      </c>
      <c r="C7" s="31">
        <f>+'נספח 2'!C14</f>
        <v>8.0977022773830019</v>
      </c>
      <c r="D7" s="31">
        <f>+'נספח 2'!D14</f>
        <v>29.975353287870988</v>
      </c>
      <c r="E7" s="31">
        <f>+'נספח 2'!E14</f>
        <v>34.917523817529982</v>
      </c>
      <c r="F7" s="31">
        <f>+'נספח 2'!F14</f>
        <v>46.991716927730991</v>
      </c>
      <c r="G7" s="31">
        <f>+'נספח 2'!G14</f>
        <v>50.531297084093012</v>
      </c>
      <c r="H7" s="31">
        <f>+'נספח 2'!H14</f>
        <v>33.07973373414201</v>
      </c>
      <c r="I7" s="31">
        <f>+'נספח 2'!I14</f>
        <v>15.564979382075004</v>
      </c>
      <c r="J7" s="31">
        <f>+'נספח 2'!J14</f>
        <v>5.3048685063040004</v>
      </c>
      <c r="K7" s="31">
        <f>+'נספח 2'!K14</f>
        <v>1.5556979018329997</v>
      </c>
      <c r="L7" s="31">
        <f>+'נספח 2'!L14</f>
        <v>4.88687417575</v>
      </c>
      <c r="M7" s="69"/>
      <c r="N7" s="45"/>
    </row>
    <row r="8" spans="1:17" x14ac:dyDescent="0.2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69"/>
      <c r="N8" s="45"/>
    </row>
    <row r="9" spans="1:17" x14ac:dyDescent="0.2">
      <c r="A9" s="26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9"/>
      <c r="N9" s="45"/>
    </row>
    <row r="10" spans="1:17" x14ac:dyDescent="0.2">
      <c r="A10" s="5" t="s">
        <v>54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69"/>
      <c r="N10" s="45"/>
    </row>
    <row r="11" spans="1:17" x14ac:dyDescent="0.2">
      <c r="A11" s="5" t="s">
        <v>55</v>
      </c>
      <c r="B11" s="31">
        <f>SUM(C11:L11)</f>
        <v>239.78847266731097</v>
      </c>
      <c r="C11" s="31">
        <f>+'נספח 2'!C27</f>
        <v>11.388310742553292</v>
      </c>
      <c r="D11" s="31">
        <f>+'נספח 2'!D27</f>
        <v>20.795443985355181</v>
      </c>
      <c r="E11" s="31">
        <f>+'נספח 2'!E27</f>
        <v>30.412576562041803</v>
      </c>
      <c r="F11" s="31">
        <f>+'נספח 2'!F27</f>
        <v>49.235693110303387</v>
      </c>
      <c r="G11" s="31">
        <f>+'נספח 2'!G27</f>
        <v>61.177004097338958</v>
      </c>
      <c r="H11" s="31">
        <f>+'נספח 2'!H27</f>
        <v>39.438552434477089</v>
      </c>
      <c r="I11" s="31">
        <f>+'נספח 2'!I27</f>
        <v>18.593234038894252</v>
      </c>
      <c r="J11" s="31">
        <f>+'נספח 2'!J27</f>
        <v>6.3564788178174023</v>
      </c>
      <c r="K11" s="31">
        <f>+'נספח 2'!K27</f>
        <v>1.8313588785296175</v>
      </c>
      <c r="L11" s="31">
        <f>+'נספח 2'!L27</f>
        <v>0.5598200000000001</v>
      </c>
      <c r="M11" s="69"/>
      <c r="N11" s="45"/>
    </row>
    <row r="12" spans="1:17" x14ac:dyDescent="0.2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69"/>
      <c r="N12" s="45"/>
    </row>
    <row r="13" spans="1:17" x14ac:dyDescent="0.2">
      <c r="A13" s="26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69"/>
      <c r="N13" s="45"/>
    </row>
    <row r="14" spans="1:17" ht="25.5" x14ac:dyDescent="0.2">
      <c r="A14" s="5" t="s">
        <v>56</v>
      </c>
      <c r="B14" s="31">
        <f>SUM(C14:L14)</f>
        <v>107.31173468739181</v>
      </c>
      <c r="C14" s="33">
        <f>+'נספח 2'!C35</f>
        <v>10.946014217056799</v>
      </c>
      <c r="D14" s="33">
        <f>+'נספח 2'!D35</f>
        <v>10.757086772339298</v>
      </c>
      <c r="E14" s="33">
        <f>+'נספח 2'!E35</f>
        <v>12.728694432728801</v>
      </c>
      <c r="F14" s="33">
        <f>+'נספח 2'!F35</f>
        <v>14.475498752752401</v>
      </c>
      <c r="G14" s="33">
        <f>+'נספח 2'!G35</f>
        <v>15.049080628382704</v>
      </c>
      <c r="H14" s="33">
        <f>+'נספח 2'!H35</f>
        <v>13.117558947344499</v>
      </c>
      <c r="I14" s="33">
        <f>+'נספח 2'!I35</f>
        <v>9.793107569568301</v>
      </c>
      <c r="J14" s="33">
        <f>+'נספח 2'!J35</f>
        <v>9.0802659022614591</v>
      </c>
      <c r="K14" s="33">
        <f>+'נספח 2'!K35</f>
        <v>7.1896274649575229</v>
      </c>
      <c r="L14" s="33">
        <f>+'נספח 2'!L35</f>
        <v>4.1748000000000003</v>
      </c>
      <c r="M14" s="69"/>
      <c r="N14" s="45"/>
    </row>
    <row r="15" spans="1:17" x14ac:dyDescent="0.2">
      <c r="A15" s="5" t="s">
        <v>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69"/>
      <c r="N15" s="45"/>
    </row>
    <row r="16" spans="1:17" x14ac:dyDescent="0.2">
      <c r="A16" s="5" t="s">
        <v>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69"/>
      <c r="N16" s="45"/>
    </row>
    <row r="17" spans="1:14" x14ac:dyDescent="0.2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69"/>
      <c r="N17" s="45"/>
    </row>
    <row r="18" spans="1:14" x14ac:dyDescent="0.2">
      <c r="A18" s="26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9"/>
      <c r="N18" s="45"/>
    </row>
    <row r="19" spans="1:14" x14ac:dyDescent="0.2">
      <c r="A19" s="5" t="s">
        <v>59</v>
      </c>
      <c r="B19" s="31">
        <f>SUM(C19:L19)</f>
        <v>112.55084429561509</v>
      </c>
      <c r="C19" s="31">
        <v>8.9276011111902402</v>
      </c>
      <c r="D19" s="31">
        <v>6.7756234925663179</v>
      </c>
      <c r="E19" s="31">
        <v>20.042006584954233</v>
      </c>
      <c r="F19" s="31">
        <v>26.780877732731145</v>
      </c>
      <c r="G19" s="31">
        <v>27.365035464973108</v>
      </c>
      <c r="H19" s="31">
        <v>17.256384980910873</v>
      </c>
      <c r="I19" s="31">
        <v>3.9577050903899584</v>
      </c>
      <c r="J19" s="31">
        <v>1.173828523772781</v>
      </c>
      <c r="K19" s="31">
        <v>0.27178131412642165</v>
      </c>
      <c r="L19" s="31">
        <v>0</v>
      </c>
      <c r="M19" s="69"/>
      <c r="N19" s="45"/>
    </row>
    <row r="20" spans="1:14" x14ac:dyDescent="0.2">
      <c r="A20" s="5" t="s">
        <v>60</v>
      </c>
      <c r="B20" s="31">
        <f>SUM(C20:L20)</f>
        <v>354.98360453268572</v>
      </c>
      <c r="C20" s="31">
        <v>36.644338585862599</v>
      </c>
      <c r="D20" s="31">
        <v>28.125877985732192</v>
      </c>
      <c r="E20" s="31">
        <v>55.554360234598626</v>
      </c>
      <c r="F20" s="31">
        <v>77.015395014821308</v>
      </c>
      <c r="G20" s="31">
        <v>82.999251634188298</v>
      </c>
      <c r="H20" s="31">
        <v>53.747088089233188</v>
      </c>
      <c r="I20" s="31">
        <v>15.498992303270891</v>
      </c>
      <c r="J20" s="31">
        <v>4.3834460794751084</v>
      </c>
      <c r="K20" s="31">
        <v>1.0148546055035339</v>
      </c>
      <c r="L20" s="31">
        <v>0</v>
      </c>
      <c r="M20" s="69"/>
      <c r="N20" s="45"/>
    </row>
    <row r="21" spans="1:14" x14ac:dyDescent="0.2">
      <c r="A21" s="5" t="s">
        <v>73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69"/>
      <c r="N21" s="45"/>
    </row>
    <row r="22" spans="1:14" x14ac:dyDescent="0.2">
      <c r="A22" s="5" t="s">
        <v>61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69"/>
      <c r="N22" s="45"/>
    </row>
    <row r="23" spans="1:14" x14ac:dyDescent="0.2">
      <c r="A23" s="27" t="s">
        <v>62</v>
      </c>
      <c r="B23" s="31">
        <f>SUM(C23:L23)</f>
        <v>10.803837180993</v>
      </c>
      <c r="C23" s="31">
        <f>SUM('נספח 3'!C35:C37)</f>
        <v>0.43189245270200005</v>
      </c>
      <c r="D23" s="31">
        <f>SUM('נספח 3'!D35:D37)</f>
        <v>0.66775984621200002</v>
      </c>
      <c r="E23" s="31">
        <f>SUM('נספח 3'!E35:E37)</f>
        <v>1.2167845068790002</v>
      </c>
      <c r="F23" s="31">
        <f>SUM('נספח 3'!F35:F37)</f>
        <v>2.2217548088290004</v>
      </c>
      <c r="G23" s="31">
        <f>SUM('נספח 3'!G35:G37)</f>
        <v>3.0176557950720002</v>
      </c>
      <c r="H23" s="31">
        <f>SUM('נספח 3'!H35:H37)</f>
        <v>1.9403051524070001</v>
      </c>
      <c r="I23" s="31">
        <f>SUM('נספח 3'!I35:I37)</f>
        <v>0.910930476968</v>
      </c>
      <c r="J23" s="31">
        <f>SUM('נספח 3'!J35:J37)</f>
        <v>0.31000802572799996</v>
      </c>
      <c r="K23" s="31">
        <f>SUM('נספח 3'!K35:K37)</f>
        <v>8.674611619600002E-2</v>
      </c>
      <c r="L23" s="31">
        <f>SUM('נספח 3'!L35:L37)</f>
        <v>0</v>
      </c>
      <c r="M23" s="69"/>
      <c r="N23" s="45"/>
    </row>
    <row r="24" spans="1:14" x14ac:dyDescent="0.2">
      <c r="A24" s="5" t="s">
        <v>27</v>
      </c>
      <c r="B24" s="31">
        <f>SUM(C24:L24)</f>
        <v>183.75148350724999</v>
      </c>
      <c r="C24" s="31">
        <f>SUM('נספח 3'!C39:C40)</f>
        <v>7.5021843785520002</v>
      </c>
      <c r="D24" s="31">
        <f>SUM('נספח 3'!D39:D40)</f>
        <v>11.375440833544003</v>
      </c>
      <c r="E24" s="31">
        <f>SUM('נספח 3'!E39:E40)</f>
        <v>20.557530721439004</v>
      </c>
      <c r="F24" s="31">
        <f>SUM('נספח 3'!F39:F40)</f>
        <v>37.502460215304986</v>
      </c>
      <c r="G24" s="31">
        <f>SUM('נספח 3'!G39:G40)</f>
        <v>51.126948392308002</v>
      </c>
      <c r="H24" s="31">
        <f>SUM('נספח 3'!H39:H40)</f>
        <v>33.122876249013999</v>
      </c>
      <c r="I24" s="31">
        <f>SUM('נספח 3'!I39:I40)</f>
        <v>15.581431959106</v>
      </c>
      <c r="J24" s="31">
        <f>SUM('נספח 3'!J39:J40)</f>
        <v>5.4124288470590018</v>
      </c>
      <c r="K24" s="31">
        <f>SUM('נספח 3'!K39:K40)</f>
        <v>1.5701819109230004</v>
      </c>
      <c r="L24" s="31">
        <f>'נספח 3'!L40</f>
        <v>0</v>
      </c>
      <c r="M24" s="69"/>
      <c r="N24" s="45"/>
    </row>
    <row r="25" spans="1:14" x14ac:dyDescent="0.2">
      <c r="A25" s="5" t="s">
        <v>63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69"/>
      <c r="N25" s="45"/>
    </row>
    <row r="26" spans="1:14" x14ac:dyDescent="0.2">
      <c r="A26" s="5" t="s">
        <v>64</v>
      </c>
      <c r="B26" s="31">
        <f>SUM(C26:L26)</f>
        <v>554.85047401115105</v>
      </c>
      <c r="C26" s="31">
        <f>+'נספח 3'!C31</f>
        <v>44.413201000534997</v>
      </c>
      <c r="D26" s="31">
        <f>+'נספח 3'!D31</f>
        <v>44.047230323445</v>
      </c>
      <c r="E26" s="31">
        <f>+'נספח 3'!E31</f>
        <v>65.679796819462013</v>
      </c>
      <c r="F26" s="31">
        <f>+'נספח 3'!F31</f>
        <v>108.91311606162701</v>
      </c>
      <c r="G26" s="31">
        <f>+'נספח 3'!G31</f>
        <v>138.68464682326101</v>
      </c>
      <c r="H26" s="31">
        <f>+'נספח 3'!H31</f>
        <v>90.757962656367994</v>
      </c>
      <c r="I26" s="31">
        <f>+'נספח 3'!I31</f>
        <v>43.145113988666999</v>
      </c>
      <c r="J26" s="31">
        <f>+'נספח 3'!J31</f>
        <v>14.935208396813</v>
      </c>
      <c r="K26" s="31">
        <f>+'נספח 3'!K31</f>
        <v>4.2741979409729991</v>
      </c>
      <c r="L26" s="31">
        <f>+'נספח 3'!L31</f>
        <v>0</v>
      </c>
      <c r="M26" s="69"/>
      <c r="N26" s="45"/>
    </row>
    <row r="27" spans="1:14" x14ac:dyDescent="0.2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69"/>
      <c r="N27" s="45"/>
    </row>
    <row r="28" spans="1:14" x14ac:dyDescent="0.2">
      <c r="A28" s="26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69"/>
      <c r="N28" s="45"/>
    </row>
    <row r="29" spans="1:14" x14ac:dyDescent="0.2">
      <c r="A29" s="5" t="s">
        <v>29</v>
      </c>
      <c r="B29" s="32">
        <f>+'נספח 2'!B46</f>
        <v>0</v>
      </c>
      <c r="C29" s="32">
        <f>+'נספח 2'!C45</f>
        <v>0</v>
      </c>
      <c r="D29" s="32">
        <f>+'נספח 2'!D45</f>
        <v>0</v>
      </c>
      <c r="E29" s="32">
        <f>+'נספח 2'!E45</f>
        <v>0</v>
      </c>
      <c r="F29" s="32">
        <f>+'נספח 2'!F45</f>
        <v>0</v>
      </c>
      <c r="G29" s="32">
        <f>+'נספח 2'!G45</f>
        <v>0</v>
      </c>
      <c r="H29" s="32">
        <f>+'נספח 2'!H45</f>
        <v>0</v>
      </c>
      <c r="I29" s="32">
        <f>+'נספח 2'!I45</f>
        <v>0</v>
      </c>
      <c r="J29" s="32">
        <f>+'נספח 2'!J45</f>
        <v>0</v>
      </c>
      <c r="K29" s="32">
        <f>+'נספח 2'!K45</f>
        <v>0</v>
      </c>
      <c r="L29" s="32">
        <f>+'נספח 2'!L45</f>
        <v>0</v>
      </c>
      <c r="M29" s="69"/>
      <c r="N29" s="45"/>
    </row>
    <row r="30" spans="1:14" x14ac:dyDescent="0.2">
      <c r="A30" s="5" t="s">
        <v>30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69"/>
      <c r="N30" s="45"/>
    </row>
    <row r="31" spans="1:14" x14ac:dyDescent="0.2">
      <c r="A31" s="2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69"/>
      <c r="N31" s="45"/>
    </row>
    <row r="32" spans="1:14" x14ac:dyDescent="0.2">
      <c r="A32" s="26" t="s">
        <v>31</v>
      </c>
      <c r="B32" s="23">
        <f>SUM(C32:L32)</f>
        <v>1794.9461979771095</v>
      </c>
      <c r="C32" s="23">
        <f>SUM(C19:C26,C14:C16,C10:C11,C6:C7,C29)</f>
        <v>128.35124476583493</v>
      </c>
      <c r="D32" s="23">
        <f t="shared" ref="D32:L32" si="0">SUM(D19:D26,D14:D16,D10:D11,D6:D7,D29)</f>
        <v>152.51981652706496</v>
      </c>
      <c r="E32" s="23">
        <f t="shared" si="0"/>
        <v>241.10927367963342</v>
      </c>
      <c r="F32" s="23">
        <f t="shared" si="0"/>
        <v>363.13651262410019</v>
      </c>
      <c r="G32" s="23">
        <f t="shared" si="0"/>
        <v>429.95091991961704</v>
      </c>
      <c r="H32" s="23">
        <f t="shared" si="0"/>
        <v>282.46046224389664</v>
      </c>
      <c r="I32" s="23">
        <f t="shared" si="0"/>
        <v>123.04549480893942</v>
      </c>
      <c r="J32" s="23">
        <f t="shared" si="0"/>
        <v>46.956533099230754</v>
      </c>
      <c r="K32" s="23">
        <f t="shared" si="0"/>
        <v>17.794446133042094</v>
      </c>
      <c r="L32" s="23">
        <f t="shared" si="0"/>
        <v>9.6214941757500014</v>
      </c>
      <c r="M32" s="69"/>
      <c r="N32" s="45"/>
    </row>
    <row r="33" spans="1:14" x14ac:dyDescent="0.2">
      <c r="A33" s="2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9"/>
      <c r="N33" s="45"/>
    </row>
    <row r="34" spans="1:14" x14ac:dyDescent="0.2">
      <c r="A34" s="26" t="s">
        <v>32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69"/>
      <c r="N34" s="45"/>
    </row>
    <row r="35" spans="1:14" ht="25.5" x14ac:dyDescent="0.2">
      <c r="A35" s="29" t="s">
        <v>65</v>
      </c>
      <c r="B35" s="46">
        <f>SUM(B14,B19:B26,B30)/B38</f>
        <v>1.0407513189367233E-3</v>
      </c>
      <c r="C35" s="46">
        <f t="shared" ref="C35:L35" si="1">SUM(C14,C19:C26,C30)/C38</f>
        <v>6.3945087017702783E-4</v>
      </c>
      <c r="D35" s="46">
        <f t="shared" si="1"/>
        <v>7.5929837358466022E-4</v>
      </c>
      <c r="E35" s="46">
        <f t="shared" si="1"/>
        <v>1.0770188733468234E-3</v>
      </c>
      <c r="F35" s="46">
        <f t="shared" si="1"/>
        <v>1.2014489934373406E-3</v>
      </c>
      <c r="G35" s="46">
        <f t="shared" si="1"/>
        <v>1.3408270503150862E-3</v>
      </c>
      <c r="H35" s="46">
        <f t="shared" si="1"/>
        <v>1.3891679640786457E-3</v>
      </c>
      <c r="I35" s="46">
        <f t="shared" si="1"/>
        <v>1.2517219820307856E-3</v>
      </c>
      <c r="J35" s="46">
        <f t="shared" si="1"/>
        <v>1.6191937689287708E-3</v>
      </c>
      <c r="K35" s="46">
        <f t="shared" si="1"/>
        <v>2.5008486986077896E-3</v>
      </c>
      <c r="L35" s="46">
        <f t="shared" si="1"/>
        <v>4.3607420406116824E-5</v>
      </c>
      <c r="M35" s="69"/>
      <c r="N35" s="45"/>
    </row>
    <row r="36" spans="1:14" ht="25.5" x14ac:dyDescent="0.2">
      <c r="A36" s="29" t="s">
        <v>33</v>
      </c>
      <c r="B36" s="34">
        <f>+B32/B38</f>
        <v>1.4106776155117177E-3</v>
      </c>
      <c r="C36" s="34">
        <f t="shared" ref="C36:L36" si="2">+C32/C38</f>
        <v>7.5390750414592201E-4</v>
      </c>
      <c r="D36" s="34">
        <f t="shared" si="2"/>
        <v>1.1381736106912104E-3</v>
      </c>
      <c r="E36" s="34">
        <f t="shared" si="2"/>
        <v>1.4773037864311001E-3</v>
      </c>
      <c r="F36" s="34">
        <f t="shared" si="2"/>
        <v>1.6346014180310241E-3</v>
      </c>
      <c r="G36" s="34">
        <f t="shared" si="2"/>
        <v>1.8114790093854468E-3</v>
      </c>
      <c r="H36" s="34">
        <f t="shared" si="2"/>
        <v>1.8690147573176157E-3</v>
      </c>
      <c r="I36" s="34">
        <f t="shared" si="2"/>
        <v>1.7327422803038843E-3</v>
      </c>
      <c r="J36" s="34">
        <f t="shared" si="2"/>
        <v>2.1541670382251013E-3</v>
      </c>
      <c r="K36" s="34">
        <f t="shared" si="2"/>
        <v>3.0887773187019776E-3</v>
      </c>
      <c r="L36" s="34">
        <f t="shared" si="2"/>
        <v>1.005002734159564E-4</v>
      </c>
      <c r="M36" s="69"/>
      <c r="N36" s="45"/>
    </row>
    <row r="37" spans="1:14" x14ac:dyDescent="0.2">
      <c r="A37" s="2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69"/>
      <c r="N37" s="45"/>
    </row>
    <row r="38" spans="1:14" x14ac:dyDescent="0.2">
      <c r="A38" s="28" t="s">
        <v>22</v>
      </c>
      <c r="B38" s="48">
        <f>SUM(C38:L38)</f>
        <v>1272400</v>
      </c>
      <c r="C38" s="48">
        <v>170248</v>
      </c>
      <c r="D38" s="48">
        <v>134004</v>
      </c>
      <c r="E38" s="48">
        <v>163209</v>
      </c>
      <c r="F38" s="48">
        <v>222156</v>
      </c>
      <c r="G38" s="48">
        <v>237348</v>
      </c>
      <c r="H38" s="48">
        <v>151128</v>
      </c>
      <c r="I38" s="48">
        <v>71012</v>
      </c>
      <c r="J38" s="48">
        <v>21798</v>
      </c>
      <c r="K38" s="48">
        <v>5761</v>
      </c>
      <c r="L38" s="48">
        <v>95736</v>
      </c>
      <c r="M38" s="69"/>
      <c r="N38" s="45"/>
    </row>
    <row r="39" spans="1:14" x14ac:dyDescent="0.2">
      <c r="A39" s="68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45"/>
    </row>
    <row r="40" spans="1:14" x14ac:dyDescent="0.2">
      <c r="N40" s="45"/>
    </row>
    <row r="41" spans="1:14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N41" s="45"/>
    </row>
  </sheetData>
  <mergeCells count="3">
    <mergeCell ref="A2:L2"/>
    <mergeCell ref="M1:M38"/>
    <mergeCell ref="A39:M3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N55"/>
  <sheetViews>
    <sheetView rightToLeft="1" zoomScaleNormal="100" workbookViewId="0">
      <pane ySplit="4" topLeftCell="A5" activePane="bottomLeft" state="frozen"/>
      <selection pane="bottomLeft" activeCell="A2" sqref="A2:L2"/>
    </sheetView>
  </sheetViews>
  <sheetFormatPr defaultRowHeight="15" x14ac:dyDescent="0.2"/>
  <cols>
    <col min="1" max="1" width="43.77734375" style="6" customWidth="1"/>
    <col min="2" max="2" width="10.109375" style="6" bestFit="1" customWidth="1"/>
    <col min="5" max="5" width="10.77734375" bestFit="1" customWidth="1"/>
    <col min="12" max="12" width="10.5546875" style="6" bestFit="1" customWidth="1"/>
  </cols>
  <sheetData>
    <row r="1" spans="1:13" x14ac:dyDescent="0.2">
      <c r="A1" s="35" t="s">
        <v>91</v>
      </c>
      <c r="M1" s="69" t="s">
        <v>98</v>
      </c>
    </row>
    <row r="2" spans="1:13" x14ac:dyDescent="0.2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9"/>
    </row>
    <row r="3" spans="1:13" x14ac:dyDescent="0.2">
      <c r="A3" s="7" t="str">
        <f>'נספח 1'!A3</f>
        <v>מנורה מבטחים פנסיה וגמל בע"מ - מבטחים החדשה פלוס</v>
      </c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9"/>
    </row>
    <row r="4" spans="1:13" x14ac:dyDescent="0.2">
      <c r="A4" s="25"/>
      <c r="B4" s="30" t="s">
        <v>51</v>
      </c>
      <c r="C4" s="9" t="s">
        <v>78</v>
      </c>
      <c r="D4" s="9" t="s">
        <v>79</v>
      </c>
      <c r="E4" s="9" t="s">
        <v>80</v>
      </c>
      <c r="F4" s="9" t="s">
        <v>81</v>
      </c>
      <c r="G4" s="9" t="s">
        <v>82</v>
      </c>
      <c r="H4" s="9" t="s">
        <v>83</v>
      </c>
      <c r="I4" s="9" t="s">
        <v>84</v>
      </c>
      <c r="J4" s="9" t="s">
        <v>85</v>
      </c>
      <c r="K4" s="9" t="s">
        <v>86</v>
      </c>
      <c r="L4" s="30" t="s">
        <v>18</v>
      </c>
      <c r="M4" s="69"/>
    </row>
    <row r="5" spans="1:13" ht="16.5" customHeight="1" x14ac:dyDescent="0.2">
      <c r="A5" s="5" t="s">
        <v>69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69"/>
    </row>
    <row r="6" spans="1:13" ht="15.75" customHeight="1" x14ac:dyDescent="0.2">
      <c r="A6" s="28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69"/>
    </row>
    <row r="7" spans="1:13" x14ac:dyDescent="0.2">
      <c r="A7" s="25" t="s">
        <v>4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69"/>
    </row>
    <row r="8" spans="1:13" x14ac:dyDescent="0.2">
      <c r="A8" s="25" t="s">
        <v>5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69"/>
    </row>
    <row r="9" spans="1:13" x14ac:dyDescent="0.2">
      <c r="A9" s="25" t="s">
        <v>7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69"/>
    </row>
    <row r="10" spans="1:13" s="18" customFormat="1" x14ac:dyDescent="0.2">
      <c r="A10" s="28" t="s">
        <v>6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69"/>
    </row>
    <row r="11" spans="1:13" s="18" customFormat="1" x14ac:dyDescent="0.2">
      <c r="A11" s="58" t="s">
        <v>93</v>
      </c>
      <c r="B11" s="39">
        <f>(SUM(C11:L11))</f>
        <v>28.036714068054987</v>
      </c>
      <c r="C11" s="39">
        <v>0.88703983428000022</v>
      </c>
      <c r="D11" s="39">
        <v>3.4740624294499978</v>
      </c>
      <c r="E11" s="39">
        <v>4.0676691854349967</v>
      </c>
      <c r="F11" s="39">
        <v>5.5262417501950001</v>
      </c>
      <c r="G11" s="39">
        <v>5.9988474152679991</v>
      </c>
      <c r="H11" s="39">
        <v>3.9462063434119976</v>
      </c>
      <c r="I11" s="39">
        <v>1.8637111278880005</v>
      </c>
      <c r="J11" s="39">
        <v>0.63119567427699985</v>
      </c>
      <c r="K11" s="39">
        <v>0.18358505684999998</v>
      </c>
      <c r="L11" s="39">
        <v>1.458155251</v>
      </c>
      <c r="M11" s="69"/>
    </row>
    <row r="12" spans="1:13" s="18" customFormat="1" x14ac:dyDescent="0.2">
      <c r="A12" s="58" t="s">
        <v>77</v>
      </c>
      <c r="B12" s="39">
        <f>(SUM(C12:L12))</f>
        <v>32.422619515129995</v>
      </c>
      <c r="C12" s="39">
        <v>0.93649312113200078</v>
      </c>
      <c r="D12" s="39">
        <v>4.5969831071379943</v>
      </c>
      <c r="E12" s="39">
        <v>5.192019153152998</v>
      </c>
      <c r="F12" s="39">
        <v>6.7775062380149942</v>
      </c>
      <c r="G12" s="39">
        <v>7.0321816312250034</v>
      </c>
      <c r="H12" s="39">
        <v>4.5954385523910011</v>
      </c>
      <c r="I12" s="39">
        <v>2.1631677626159984</v>
      </c>
      <c r="J12" s="39">
        <v>0.73430278857299969</v>
      </c>
      <c r="K12" s="39">
        <v>0.21478321178699997</v>
      </c>
      <c r="L12" s="39">
        <v>0.17974394910000002</v>
      </c>
      <c r="M12" s="69"/>
    </row>
    <row r="13" spans="1:13" s="18" customFormat="1" x14ac:dyDescent="0.2">
      <c r="A13" s="58" t="s">
        <v>7</v>
      </c>
      <c r="B13" s="39">
        <f>(SUM(C13:L13))</f>
        <v>170.44641351152703</v>
      </c>
      <c r="C13" s="39">
        <v>6.2741693219710006</v>
      </c>
      <c r="D13" s="39">
        <v>21.904307751282996</v>
      </c>
      <c r="E13" s="39">
        <v>25.65783547894199</v>
      </c>
      <c r="F13" s="39">
        <v>34.687968939520992</v>
      </c>
      <c r="G13" s="39">
        <v>37.500268037600009</v>
      </c>
      <c r="H13" s="39">
        <v>24.538088838339007</v>
      </c>
      <c r="I13" s="39">
        <v>11.538100491571004</v>
      </c>
      <c r="J13" s="39">
        <v>3.9393700434540007</v>
      </c>
      <c r="K13" s="39">
        <v>1.1573296331959999</v>
      </c>
      <c r="L13" s="39">
        <v>3.2489749756499995</v>
      </c>
      <c r="M13" s="69"/>
    </row>
    <row r="14" spans="1:13" s="18" customFormat="1" x14ac:dyDescent="0.2">
      <c r="A14" s="28" t="s">
        <v>34</v>
      </c>
      <c r="B14" s="40">
        <f>SUM(B7:B13)</f>
        <v>230.90574709471201</v>
      </c>
      <c r="C14" s="40">
        <f>SUM(C7:C13)</f>
        <v>8.0977022773830019</v>
      </c>
      <c r="D14" s="40">
        <f t="shared" ref="D14:L14" si="0">SUM(D7:D13)</f>
        <v>29.975353287870988</v>
      </c>
      <c r="E14" s="40">
        <f t="shared" si="0"/>
        <v>34.917523817529982</v>
      </c>
      <c r="F14" s="40">
        <f t="shared" si="0"/>
        <v>46.991716927730991</v>
      </c>
      <c r="G14" s="40">
        <f t="shared" si="0"/>
        <v>50.531297084093012</v>
      </c>
      <c r="H14" s="40">
        <f t="shared" si="0"/>
        <v>33.07973373414201</v>
      </c>
      <c r="I14" s="40">
        <f t="shared" si="0"/>
        <v>15.564979382075004</v>
      </c>
      <c r="J14" s="40">
        <f t="shared" si="0"/>
        <v>5.3048685063040004</v>
      </c>
      <c r="K14" s="40">
        <f t="shared" si="0"/>
        <v>1.5556979018329997</v>
      </c>
      <c r="L14" s="40">
        <f t="shared" si="0"/>
        <v>4.88687417575</v>
      </c>
      <c r="M14" s="69"/>
    </row>
    <row r="15" spans="1:13" s="17" customFormat="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69"/>
    </row>
    <row r="16" spans="1:13" s="17" customFormat="1" x14ac:dyDescent="0.2">
      <c r="A16" s="28" t="s">
        <v>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69"/>
    </row>
    <row r="17" spans="1:14" s="17" customFormat="1" x14ac:dyDescent="0.2">
      <c r="A17" s="28" t="s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69"/>
    </row>
    <row r="18" spans="1:14" s="17" customFormat="1" x14ac:dyDescent="0.2">
      <c r="A18" s="25" t="s">
        <v>9</v>
      </c>
      <c r="B18" s="14">
        <f>SUM(C18:K18)</f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69"/>
    </row>
    <row r="19" spans="1:14" s="17" customFormat="1" x14ac:dyDescent="0.2">
      <c r="A19" s="25" t="s">
        <v>10</v>
      </c>
      <c r="B19" s="14">
        <f>SUM(C19:K19)</f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69"/>
    </row>
    <row r="20" spans="1:14" s="17" customFormat="1" ht="13.5" customHeight="1" x14ac:dyDescent="0.2">
      <c r="A20" s="25" t="s">
        <v>7</v>
      </c>
      <c r="B20" s="14">
        <f>SUM(C20:K20)</f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69"/>
    </row>
    <row r="21" spans="1:14" s="17" customFormat="1" x14ac:dyDescent="0.2">
      <c r="A21" s="28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69"/>
    </row>
    <row r="22" spans="1:14" s="17" customFormat="1" x14ac:dyDescent="0.2">
      <c r="A22" s="59" t="s">
        <v>87</v>
      </c>
      <c r="B22" s="14">
        <f>SUM(C22:L22)</f>
        <v>2.3604117506739848</v>
      </c>
      <c r="C22" s="39">
        <v>9.1030230564295059E-2</v>
      </c>
      <c r="D22" s="39">
        <v>0.13799800543318114</v>
      </c>
      <c r="E22" s="39">
        <v>0.25231912383080746</v>
      </c>
      <c r="F22" s="39">
        <v>0.48040178485835672</v>
      </c>
      <c r="G22" s="39">
        <v>0.66669493406997327</v>
      </c>
      <c r="H22" s="39">
        <v>0.4394965259240981</v>
      </c>
      <c r="I22" s="39">
        <v>0.20972925491925462</v>
      </c>
      <c r="J22" s="39">
        <v>6.5040412694400723E-2</v>
      </c>
      <c r="K22" s="39">
        <v>1.7701478379617986E-2</v>
      </c>
      <c r="L22" s="39">
        <v>0</v>
      </c>
      <c r="M22" s="69"/>
    </row>
    <row r="23" spans="1:14" s="17" customFormat="1" x14ac:dyDescent="0.2">
      <c r="A23" s="59" t="s">
        <v>71</v>
      </c>
      <c r="B23" s="14">
        <f>SUM(C23:L23)</f>
        <v>55.316423984053991</v>
      </c>
      <c r="C23" s="39">
        <v>1.2256884761979994</v>
      </c>
      <c r="D23" s="39">
        <v>8.148601609416998</v>
      </c>
      <c r="E23" s="39">
        <v>9.0667854293829997</v>
      </c>
      <c r="F23" s="39">
        <v>11.692023602755999</v>
      </c>
      <c r="G23" s="39">
        <v>11.975709238998999</v>
      </c>
      <c r="H23" s="39">
        <v>7.8742103400700003</v>
      </c>
      <c r="I23" s="39">
        <v>3.7344954519779985</v>
      </c>
      <c r="J23" s="39">
        <v>1.2437787284140005</v>
      </c>
      <c r="K23" s="39">
        <v>0.35513110683899984</v>
      </c>
      <c r="L23" s="39">
        <v>0</v>
      </c>
      <c r="M23" s="69"/>
    </row>
    <row r="24" spans="1:14" s="17" customFormat="1" x14ac:dyDescent="0.2">
      <c r="A24" s="59" t="s">
        <v>72</v>
      </c>
      <c r="B24" s="14">
        <f>SUM(C24:L24)</f>
        <v>8.8847317058159998</v>
      </c>
      <c r="C24" s="39">
        <v>0.64445825860199968</v>
      </c>
      <c r="D24" s="39">
        <v>0.64433979262499952</v>
      </c>
      <c r="E24" s="39">
        <v>1.0233703443599986</v>
      </c>
      <c r="F24" s="39">
        <v>1.7549496701920007</v>
      </c>
      <c r="G24" s="39">
        <v>2.2951275714220007</v>
      </c>
      <c r="H24" s="39">
        <v>1.5043780620199996</v>
      </c>
      <c r="I24" s="39">
        <v>0.70860620201300051</v>
      </c>
      <c r="J24" s="39">
        <v>0.23979790802700016</v>
      </c>
      <c r="K24" s="39">
        <v>6.9703896555000019E-2</v>
      </c>
      <c r="L24" s="39">
        <v>0</v>
      </c>
      <c r="M24" s="69"/>
    </row>
    <row r="25" spans="1:14" s="17" customFormat="1" x14ac:dyDescent="0.2">
      <c r="A25" s="59" t="s">
        <v>89</v>
      </c>
      <c r="B25" s="14">
        <f>SUM(C25:L25)</f>
        <v>171.73296141463004</v>
      </c>
      <c r="C25" s="39">
        <v>9.1868682206359988</v>
      </c>
      <c r="D25" s="39">
        <v>11.671079484061007</v>
      </c>
      <c r="E25" s="39">
        <v>19.843608529734997</v>
      </c>
      <c r="F25" s="39">
        <v>35.05100993074803</v>
      </c>
      <c r="G25" s="39">
        <v>45.969536296587989</v>
      </c>
      <c r="H25" s="39">
        <v>29.439358911595995</v>
      </c>
      <c r="I25" s="39">
        <v>13.859480263226999</v>
      </c>
      <c r="J25" s="39">
        <v>4.7759124806650011</v>
      </c>
      <c r="K25" s="39">
        <v>1.3762872973739997</v>
      </c>
      <c r="L25" s="39">
        <v>0.5598200000000001</v>
      </c>
      <c r="M25" s="69"/>
    </row>
    <row r="26" spans="1:14" s="17" customFormat="1" x14ac:dyDescent="0.2">
      <c r="A26" s="59" t="s">
        <v>7</v>
      </c>
      <c r="B26" s="14">
        <f>SUM(C26:L26)</f>
        <v>1.4939438121369994</v>
      </c>
      <c r="C26" s="39">
        <v>0.24026555655299994</v>
      </c>
      <c r="D26" s="39">
        <v>0.19342509381899983</v>
      </c>
      <c r="E26" s="39">
        <v>0.22649313473299987</v>
      </c>
      <c r="F26" s="39">
        <v>0.25730812174899997</v>
      </c>
      <c r="G26" s="39">
        <v>0.26993605626000006</v>
      </c>
      <c r="H26" s="39">
        <v>0.18110859486699998</v>
      </c>
      <c r="I26" s="39">
        <v>8.0922866757E-2</v>
      </c>
      <c r="J26" s="39">
        <v>3.1949288017000005E-2</v>
      </c>
      <c r="K26" s="39">
        <v>1.2535099381999992E-2</v>
      </c>
      <c r="L26" s="39">
        <v>0</v>
      </c>
      <c r="M26" s="69"/>
    </row>
    <row r="27" spans="1:14" s="17" customFormat="1" x14ac:dyDescent="0.2">
      <c r="A27" s="28" t="s">
        <v>11</v>
      </c>
      <c r="B27" s="40">
        <f>SUM(B18:B26)</f>
        <v>239.788472667311</v>
      </c>
      <c r="C27" s="40">
        <f t="shared" ref="C27:L27" si="1">SUM(C18:C26)</f>
        <v>11.388310742553292</v>
      </c>
      <c r="D27" s="40">
        <f t="shared" si="1"/>
        <v>20.795443985355181</v>
      </c>
      <c r="E27" s="40">
        <f t="shared" si="1"/>
        <v>30.412576562041803</v>
      </c>
      <c r="F27" s="40">
        <f t="shared" si="1"/>
        <v>49.235693110303387</v>
      </c>
      <c r="G27" s="40">
        <f t="shared" si="1"/>
        <v>61.177004097338958</v>
      </c>
      <c r="H27" s="40">
        <f t="shared" si="1"/>
        <v>39.438552434477089</v>
      </c>
      <c r="I27" s="40">
        <f t="shared" si="1"/>
        <v>18.593234038894252</v>
      </c>
      <c r="J27" s="40">
        <f t="shared" si="1"/>
        <v>6.3564788178174023</v>
      </c>
      <c r="K27" s="40">
        <f t="shared" si="1"/>
        <v>1.8313588785296175</v>
      </c>
      <c r="L27" s="40">
        <f t="shared" si="1"/>
        <v>0.5598200000000001</v>
      </c>
      <c r="M27" s="69"/>
    </row>
    <row r="28" spans="1:14" s="18" customFormat="1" x14ac:dyDescent="0.2">
      <c r="A28" s="2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69"/>
    </row>
    <row r="29" spans="1:14" s="18" customFormat="1" x14ac:dyDescent="0.2">
      <c r="A29" s="5" t="s">
        <v>66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69"/>
    </row>
    <row r="30" spans="1:14" s="17" customFormat="1" x14ac:dyDescent="0.2">
      <c r="A30" s="37" t="s">
        <v>12</v>
      </c>
      <c r="B30" s="14">
        <f>SUM(C30:L30)</f>
        <v>4.2464915749279992</v>
      </c>
      <c r="C30" s="14">
        <v>6.9547350515000009E-2</v>
      </c>
      <c r="D30" s="14">
        <v>5.2783092778000001E-2</v>
      </c>
      <c r="E30" s="14">
        <v>0.85156157470099991</v>
      </c>
      <c r="F30" s="14">
        <v>1.1664942677000001</v>
      </c>
      <c r="G30" s="14">
        <v>1.257333334943</v>
      </c>
      <c r="H30" s="14">
        <v>0.80695185263499991</v>
      </c>
      <c r="I30" s="14">
        <v>3.0831235532000002E-2</v>
      </c>
      <c r="J30" s="14">
        <v>9.1440922600000002E-3</v>
      </c>
      <c r="K30" s="14">
        <v>1.8447738639999997E-3</v>
      </c>
      <c r="L30" s="14">
        <v>0</v>
      </c>
      <c r="M30" s="69"/>
      <c r="N30" s="52"/>
    </row>
    <row r="31" spans="1:14" s="17" customFormat="1" x14ac:dyDescent="0.2">
      <c r="A31" s="25" t="s">
        <v>13</v>
      </c>
      <c r="B31" s="14">
        <f>SUM(C31:L31)</f>
        <v>10.991584461903001</v>
      </c>
      <c r="C31" s="14">
        <v>1.706397559384</v>
      </c>
      <c r="D31" s="14">
        <v>1.384235135183</v>
      </c>
      <c r="E31" s="14">
        <v>1.5605655642930003</v>
      </c>
      <c r="F31" s="14">
        <v>2.0414913234130001</v>
      </c>
      <c r="G31" s="14">
        <v>1.9218320869480003</v>
      </c>
      <c r="H31" s="14">
        <v>1.3701417488100001</v>
      </c>
      <c r="I31" s="14">
        <v>0.73638525837100011</v>
      </c>
      <c r="J31" s="14">
        <v>0.22637803115299998</v>
      </c>
      <c r="K31" s="14">
        <v>4.4157754348000004E-2</v>
      </c>
      <c r="L31" s="14">
        <v>0</v>
      </c>
      <c r="M31" s="69"/>
      <c r="N31" s="52"/>
    </row>
    <row r="32" spans="1:14" s="17" customFormat="1" x14ac:dyDescent="0.2">
      <c r="A32" s="37" t="s">
        <v>94</v>
      </c>
      <c r="B32" s="14">
        <f t="shared" ref="B32:B34" si="2">SUM(C32:L32)</f>
        <v>77.947210000000013</v>
      </c>
      <c r="C32" s="14">
        <v>7.2744499999999999</v>
      </c>
      <c r="D32" s="14">
        <v>7.9095199999999988</v>
      </c>
      <c r="E32" s="14">
        <v>8.1906600000000012</v>
      </c>
      <c r="F32" s="14">
        <v>8.4388200000000015</v>
      </c>
      <c r="G32" s="14">
        <v>8.8919700000000024</v>
      </c>
      <c r="H32" s="14">
        <v>9.0063899999999997</v>
      </c>
      <c r="I32" s="14">
        <v>8.3435300000000012</v>
      </c>
      <c r="J32" s="14">
        <v>8.6377299999999995</v>
      </c>
      <c r="K32" s="14">
        <v>7.0793400000000029</v>
      </c>
      <c r="L32" s="14">
        <v>4.1748000000000003</v>
      </c>
      <c r="M32" s="69"/>
      <c r="N32" s="52"/>
    </row>
    <row r="33" spans="1:14" s="17" customFormat="1" x14ac:dyDescent="0.2">
      <c r="A33" s="25" t="s">
        <v>95</v>
      </c>
      <c r="B33" s="14">
        <f t="shared" si="2"/>
        <v>4.2503299999999999</v>
      </c>
      <c r="C33" s="14">
        <v>0.64315999999999995</v>
      </c>
      <c r="D33" s="14">
        <v>0.48813999999999996</v>
      </c>
      <c r="E33" s="14">
        <v>0.54705000000000004</v>
      </c>
      <c r="F33" s="14">
        <v>0.77078000000000002</v>
      </c>
      <c r="G33" s="14">
        <v>0.84731999999999996</v>
      </c>
      <c r="H33" s="14">
        <v>0.56461000000000006</v>
      </c>
      <c r="I33" s="14">
        <v>0.28512999999999999</v>
      </c>
      <c r="J33" s="14">
        <v>8.4559999999999996E-2</v>
      </c>
      <c r="K33" s="14">
        <v>1.9579999999999997E-2</v>
      </c>
      <c r="L33" s="14">
        <v>0</v>
      </c>
      <c r="M33" s="69"/>
      <c r="N33" s="52"/>
    </row>
    <row r="34" spans="1:14" s="17" customFormat="1" x14ac:dyDescent="0.2">
      <c r="A34" s="37" t="s">
        <v>7</v>
      </c>
      <c r="B34" s="14">
        <f t="shared" si="2"/>
        <v>9.8761186505607785</v>
      </c>
      <c r="C34" s="14">
        <v>1.2524593071578001</v>
      </c>
      <c r="D34" s="14">
        <v>0.9224085443783</v>
      </c>
      <c r="E34" s="14">
        <v>1.5788572937348</v>
      </c>
      <c r="F34" s="14">
        <v>2.0579131616394002</v>
      </c>
      <c r="G34" s="14">
        <v>2.1306252064917004</v>
      </c>
      <c r="H34" s="14">
        <v>1.3694653458994999</v>
      </c>
      <c r="I34" s="14">
        <v>0.39723107566530003</v>
      </c>
      <c r="J34" s="14">
        <v>0.12245377884846001</v>
      </c>
      <c r="K34" s="14">
        <v>4.4704936745520008E-2</v>
      </c>
      <c r="L34" s="14">
        <v>0</v>
      </c>
      <c r="M34" s="69"/>
      <c r="N34" s="52"/>
    </row>
    <row r="35" spans="1:14" s="17" customFormat="1" ht="25.5" x14ac:dyDescent="0.2">
      <c r="A35" s="5" t="s">
        <v>70</v>
      </c>
      <c r="B35" s="40">
        <f t="shared" ref="B35:L35" si="3">SUM(B30:B34)</f>
        <v>107.31173468739181</v>
      </c>
      <c r="C35" s="40">
        <f t="shared" si="3"/>
        <v>10.946014217056799</v>
      </c>
      <c r="D35" s="40">
        <f t="shared" si="3"/>
        <v>10.757086772339298</v>
      </c>
      <c r="E35" s="40">
        <f t="shared" si="3"/>
        <v>12.728694432728801</v>
      </c>
      <c r="F35" s="40">
        <f t="shared" si="3"/>
        <v>14.475498752752401</v>
      </c>
      <c r="G35" s="40">
        <f t="shared" si="3"/>
        <v>15.049080628382704</v>
      </c>
      <c r="H35" s="40">
        <f t="shared" si="3"/>
        <v>13.117558947344499</v>
      </c>
      <c r="I35" s="40">
        <f t="shared" si="3"/>
        <v>9.793107569568301</v>
      </c>
      <c r="J35" s="40">
        <f t="shared" si="3"/>
        <v>9.0802659022614591</v>
      </c>
      <c r="K35" s="40">
        <f t="shared" si="3"/>
        <v>7.1896274649575229</v>
      </c>
      <c r="L35" s="40">
        <f t="shared" si="3"/>
        <v>4.1748000000000003</v>
      </c>
      <c r="M35" s="69"/>
    </row>
    <row r="36" spans="1:14" s="17" customFormat="1" x14ac:dyDescent="0.2">
      <c r="A36" s="5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69"/>
    </row>
    <row r="37" spans="1:14" s="17" customFormat="1" x14ac:dyDescent="0.2">
      <c r="A37" s="5" t="s">
        <v>67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69"/>
    </row>
    <row r="38" spans="1:14" s="17" customFormat="1" x14ac:dyDescent="0.2">
      <c r="A38" s="25" t="s">
        <v>12</v>
      </c>
      <c r="B38" s="14">
        <f>SUM(C38:L38)</f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69"/>
    </row>
    <row r="39" spans="1:14" s="18" customFormat="1" x14ac:dyDescent="0.2">
      <c r="A39" s="25" t="s">
        <v>7</v>
      </c>
      <c r="B39" s="14">
        <f>SUM(C39:L39)</f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69"/>
    </row>
    <row r="40" spans="1:14" s="18" customFormat="1" x14ac:dyDescent="0.2">
      <c r="A40" s="5" t="s">
        <v>68</v>
      </c>
      <c r="B40" s="40">
        <f t="shared" ref="B40:L40" si="4">SUM(B38:B39)</f>
        <v>0</v>
      </c>
      <c r="C40" s="40">
        <f t="shared" si="4"/>
        <v>0</v>
      </c>
      <c r="D40" s="40">
        <f t="shared" si="4"/>
        <v>0</v>
      </c>
      <c r="E40" s="40">
        <f t="shared" si="4"/>
        <v>0</v>
      </c>
      <c r="F40" s="40">
        <f t="shared" si="4"/>
        <v>0</v>
      </c>
      <c r="G40" s="40">
        <f t="shared" si="4"/>
        <v>0</v>
      </c>
      <c r="H40" s="40">
        <f t="shared" si="4"/>
        <v>0</v>
      </c>
      <c r="I40" s="40">
        <f t="shared" si="4"/>
        <v>0</v>
      </c>
      <c r="J40" s="40">
        <f t="shared" si="4"/>
        <v>0</v>
      </c>
      <c r="K40" s="40">
        <f t="shared" si="4"/>
        <v>0</v>
      </c>
      <c r="L40" s="40">
        <f t="shared" si="4"/>
        <v>0</v>
      </c>
      <c r="M40" s="69"/>
    </row>
    <row r="41" spans="1:14" s="18" customFormat="1" x14ac:dyDescent="0.2">
      <c r="A41" s="3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9"/>
    </row>
    <row r="42" spans="1:14" s="18" customFormat="1" x14ac:dyDescent="0.2">
      <c r="A42" s="5" t="s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9"/>
    </row>
    <row r="43" spans="1:14" s="18" customFormat="1" x14ac:dyDescent="0.2">
      <c r="A43" s="47" t="s">
        <v>75</v>
      </c>
      <c r="B43" s="14">
        <f>SUM(C43:K43)</f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69"/>
    </row>
    <row r="44" spans="1:14" s="18" customFormat="1" x14ac:dyDescent="0.2">
      <c r="A44" s="47" t="s">
        <v>76</v>
      </c>
      <c r="B44" s="14">
        <f>SUM(C44:K44)</f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69"/>
    </row>
    <row r="45" spans="1:14" s="18" customFormat="1" x14ac:dyDescent="0.2">
      <c r="A45" s="24" t="s">
        <v>7</v>
      </c>
      <c r="B45" s="14">
        <f>SUM(C45:K45)</f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69"/>
    </row>
    <row r="46" spans="1:14" s="18" customFormat="1" x14ac:dyDescent="0.2">
      <c r="A46" s="5" t="s">
        <v>36</v>
      </c>
      <c r="B46" s="40">
        <f t="shared" ref="B46:L46" si="5">SUM(B43:B45)</f>
        <v>0</v>
      </c>
      <c r="C46" s="40">
        <f t="shared" si="5"/>
        <v>0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69"/>
    </row>
    <row r="47" spans="1:14" s="18" customForma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69"/>
    </row>
    <row r="48" spans="1:14" s="18" customFormat="1" x14ac:dyDescent="0.2">
      <c r="A48" s="5" t="s">
        <v>37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69"/>
    </row>
    <row r="49" spans="1:13" s="18" customFormat="1" x14ac:dyDescent="0.2">
      <c r="A49" s="25" t="s">
        <v>12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69"/>
    </row>
    <row r="50" spans="1:13" s="18" customFormat="1" x14ac:dyDescent="0.2">
      <c r="A50" s="25" t="s">
        <v>13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69"/>
    </row>
    <row r="51" spans="1:13" s="18" customFormat="1" x14ac:dyDescent="0.2">
      <c r="A51" s="25" t="s">
        <v>7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69"/>
    </row>
    <row r="52" spans="1:13" s="18" customFormat="1" x14ac:dyDescent="0.2">
      <c r="A52" s="5" t="s">
        <v>74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69"/>
    </row>
    <row r="53" spans="1:13" s="17" customFormat="1" x14ac:dyDescent="0.2">
      <c r="A53" s="28" t="s">
        <v>14</v>
      </c>
      <c r="B53" s="41">
        <f t="shared" ref="B53:L53" si="6">+B52+B46+B40+B35+B27+B14</f>
        <v>578.00595444941473</v>
      </c>
      <c r="C53" s="41">
        <f t="shared" si="6"/>
        <v>30.432027236993093</v>
      </c>
      <c r="D53" s="41">
        <f t="shared" si="6"/>
        <v>61.527884045565465</v>
      </c>
      <c r="E53" s="41">
        <f t="shared" si="6"/>
        <v>78.05879481230059</v>
      </c>
      <c r="F53" s="41">
        <f t="shared" si="6"/>
        <v>110.70290879078678</v>
      </c>
      <c r="G53" s="41">
        <f t="shared" si="6"/>
        <v>126.75738180981467</v>
      </c>
      <c r="H53" s="41">
        <f t="shared" si="6"/>
        <v>85.635845115963605</v>
      </c>
      <c r="I53" s="41">
        <f t="shared" si="6"/>
        <v>43.951320990537553</v>
      </c>
      <c r="J53" s="41">
        <f t="shared" si="6"/>
        <v>20.74161322638286</v>
      </c>
      <c r="K53" s="41">
        <f t="shared" si="6"/>
        <v>10.57668424532014</v>
      </c>
      <c r="L53" s="41">
        <f t="shared" si="6"/>
        <v>9.6214941757500014</v>
      </c>
      <c r="M53" s="69"/>
    </row>
    <row r="54" spans="1:13" s="17" customFormat="1" x14ac:dyDescent="0.2">
      <c r="A54" s="38" t="s">
        <v>22</v>
      </c>
      <c r="B54" s="48">
        <f>'נספח 1'!B38</f>
        <v>1272400</v>
      </c>
      <c r="C54" s="48">
        <f>'נספח 1'!C38</f>
        <v>170248</v>
      </c>
      <c r="D54" s="48">
        <f>'נספח 1'!D38</f>
        <v>134004</v>
      </c>
      <c r="E54" s="48">
        <f>'נספח 1'!E38</f>
        <v>163209</v>
      </c>
      <c r="F54" s="48">
        <f>'נספח 1'!F38</f>
        <v>222156</v>
      </c>
      <c r="G54" s="48">
        <f>'נספח 1'!G38</f>
        <v>237348</v>
      </c>
      <c r="H54" s="48">
        <f>'נספח 1'!H38</f>
        <v>151128</v>
      </c>
      <c r="I54" s="48">
        <f>'נספח 1'!I38</f>
        <v>71012</v>
      </c>
      <c r="J54" s="48">
        <f>'נספח 1'!J38</f>
        <v>21798</v>
      </c>
      <c r="K54" s="48">
        <f>'נספח 1'!K38</f>
        <v>5761</v>
      </c>
      <c r="L54" s="48">
        <f>'נספח 1'!L38</f>
        <v>95736</v>
      </c>
      <c r="M54" s="69"/>
    </row>
    <row r="55" spans="1:13" s="17" customFormat="1" x14ac:dyDescent="0.2">
      <c r="A55" s="68" t="s">
        <v>99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9"/>
    </row>
  </sheetData>
  <mergeCells count="4">
    <mergeCell ref="B3:L3"/>
    <mergeCell ref="A2:L2"/>
    <mergeCell ref="M1:M54"/>
    <mergeCell ref="A55:M5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M44"/>
  <sheetViews>
    <sheetView rightToLeft="1" tabSelected="1" zoomScaleNormal="100" workbookViewId="0">
      <pane ySplit="4" topLeftCell="A5" activePane="bottomLeft" state="frozen"/>
      <selection pane="bottomLeft" activeCell="E23" sqref="E23"/>
    </sheetView>
  </sheetViews>
  <sheetFormatPr defaultRowHeight="15" x14ac:dyDescent="0.2"/>
  <cols>
    <col min="1" max="1" width="45.5546875" style="4" customWidth="1"/>
    <col min="2" max="2" width="10.77734375" bestFit="1" customWidth="1"/>
    <col min="3" max="6" width="9" bestFit="1" customWidth="1"/>
    <col min="7" max="7" width="10.33203125" bestFit="1" customWidth="1"/>
    <col min="8" max="12" width="9" bestFit="1" customWidth="1"/>
  </cols>
  <sheetData>
    <row r="1" spans="1:13" x14ac:dyDescent="0.2">
      <c r="A1" s="2" t="s">
        <v>92</v>
      </c>
      <c r="C1" s="1"/>
      <c r="D1" s="1"/>
      <c r="E1" s="1"/>
      <c r="F1" s="1"/>
      <c r="G1" s="1"/>
      <c r="M1" s="69"/>
    </row>
    <row r="2" spans="1:13" x14ac:dyDescent="0.2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9"/>
    </row>
    <row r="3" spans="1:13" x14ac:dyDescent="0.2">
      <c r="A3" s="7" t="str">
        <f>'נספח 1'!A3</f>
        <v>מנורה מבטחים פנסיה וגמל בע"מ - מבטחים החדשה פלוס</v>
      </c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69"/>
    </row>
    <row r="4" spans="1:13" ht="16.5" customHeight="1" x14ac:dyDescent="0.2">
      <c r="A4" s="11"/>
      <c r="B4" s="30" t="s">
        <v>51</v>
      </c>
      <c r="C4" s="9" t="s">
        <v>78</v>
      </c>
      <c r="D4" s="9" t="s">
        <v>79</v>
      </c>
      <c r="E4" s="9" t="s">
        <v>80</v>
      </c>
      <c r="F4" s="9" t="s">
        <v>81</v>
      </c>
      <c r="G4" s="9" t="s">
        <v>82</v>
      </c>
      <c r="H4" s="9" t="s">
        <v>83</v>
      </c>
      <c r="I4" s="9" t="s">
        <v>84</v>
      </c>
      <c r="J4" s="9" t="s">
        <v>85</v>
      </c>
      <c r="K4" s="9" t="s">
        <v>86</v>
      </c>
      <c r="L4" s="30" t="s">
        <v>18</v>
      </c>
      <c r="M4" s="69"/>
    </row>
    <row r="5" spans="1:13" x14ac:dyDescent="0.2">
      <c r="A5" s="5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69"/>
    </row>
    <row r="6" spans="1:13" x14ac:dyDescent="0.2">
      <c r="A6" s="25" t="s">
        <v>12</v>
      </c>
      <c r="B6" s="15">
        <f>SUM(C6:L6)</f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69"/>
    </row>
    <row r="7" spans="1:13" x14ac:dyDescent="0.2">
      <c r="A7" s="25" t="s">
        <v>13</v>
      </c>
      <c r="B7" s="15">
        <f>SUM(C7:L7)</f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69"/>
    </row>
    <row r="8" spans="1:13" s="56" customFormat="1" x14ac:dyDescent="0.2">
      <c r="A8" s="10" t="s">
        <v>7</v>
      </c>
      <c r="B8" s="15">
        <f>SUM(C8:L8)</f>
        <v>467.53444882830087</v>
      </c>
      <c r="C8" s="21">
        <v>45.571939697052841</v>
      </c>
      <c r="D8" s="21">
        <v>34.901501478298506</v>
      </c>
      <c r="E8" s="21">
        <v>75.596366819552856</v>
      </c>
      <c r="F8" s="21">
        <v>103.79627274755245</v>
      </c>
      <c r="G8" s="21">
        <v>110.36428709916142</v>
      </c>
      <c r="H8" s="21">
        <v>71.003473070144054</v>
      </c>
      <c r="I8" s="21">
        <v>19.45669739366085</v>
      </c>
      <c r="J8" s="21">
        <v>5.5572746032478895</v>
      </c>
      <c r="K8" s="21">
        <v>1.2866359196299555</v>
      </c>
      <c r="L8" s="60"/>
      <c r="M8" s="69"/>
    </row>
    <row r="9" spans="1:13" s="19" customFormat="1" x14ac:dyDescent="0.2">
      <c r="A9" s="5" t="s">
        <v>1</v>
      </c>
      <c r="B9" s="13">
        <f>SUM(C9:L9)</f>
        <v>467.53444882830087</v>
      </c>
      <c r="C9" s="13">
        <f t="shared" ref="C9:L9" si="0">SUM(C6:C8)</f>
        <v>45.571939697052841</v>
      </c>
      <c r="D9" s="13">
        <f t="shared" si="0"/>
        <v>34.901501478298506</v>
      </c>
      <c r="E9" s="13">
        <f t="shared" si="0"/>
        <v>75.596366819552856</v>
      </c>
      <c r="F9" s="13">
        <f t="shared" si="0"/>
        <v>103.79627274755245</v>
      </c>
      <c r="G9" s="13">
        <f t="shared" si="0"/>
        <v>110.36428709916142</v>
      </c>
      <c r="H9" s="13">
        <f t="shared" si="0"/>
        <v>71.003473070144054</v>
      </c>
      <c r="I9" s="13">
        <f t="shared" si="0"/>
        <v>19.45669739366085</v>
      </c>
      <c r="J9" s="13">
        <f t="shared" si="0"/>
        <v>5.5572746032478895</v>
      </c>
      <c r="K9" s="13">
        <f t="shared" si="0"/>
        <v>1.2866359196299555</v>
      </c>
      <c r="L9" s="13">
        <f t="shared" si="0"/>
        <v>0</v>
      </c>
      <c r="M9" s="69"/>
    </row>
    <row r="10" spans="1:13" s="19" customFormat="1" x14ac:dyDescent="0.2">
      <c r="A10" s="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9"/>
    </row>
    <row r="11" spans="1:13" s="19" customFormat="1" x14ac:dyDescent="0.2">
      <c r="A11" s="5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9"/>
    </row>
    <row r="12" spans="1:13" s="19" customFormat="1" x14ac:dyDescent="0.2">
      <c r="A12" s="25" t="s">
        <v>12</v>
      </c>
      <c r="B12" s="15">
        <f>SUM(C12:K12)</f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69"/>
    </row>
    <row r="13" spans="1:13" s="19" customFormat="1" x14ac:dyDescent="0.2">
      <c r="A13" s="25" t="s">
        <v>13</v>
      </c>
      <c r="B13" s="15">
        <f>SUM(C13:K13)</f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69"/>
    </row>
    <row r="14" spans="1:13" s="19" customFormat="1" x14ac:dyDescent="0.2">
      <c r="A14" s="25" t="s">
        <v>7</v>
      </c>
      <c r="B14" s="15">
        <f>SUM(C14:K14)</f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69"/>
    </row>
    <row r="15" spans="1:13" x14ac:dyDescent="0.2">
      <c r="A15" s="28" t="s">
        <v>2</v>
      </c>
      <c r="B15" s="13">
        <f>SUM(B12:B14)</f>
        <v>0</v>
      </c>
      <c r="C15" s="13">
        <f t="shared" ref="C15:K15" si="1">SUM(C12:C14)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>SUM(L12:L14)</f>
        <v>0</v>
      </c>
      <c r="M15" s="69"/>
    </row>
    <row r="16" spans="1:13" x14ac:dyDescent="0.2">
      <c r="A16" s="2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9"/>
    </row>
    <row r="17" spans="1:13" x14ac:dyDescent="0.2">
      <c r="A17" s="5" t="s">
        <v>17</v>
      </c>
      <c r="B17" s="12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69"/>
    </row>
    <row r="18" spans="1:13" x14ac:dyDescent="0.2">
      <c r="A18" s="25" t="s">
        <v>12</v>
      </c>
      <c r="B18" s="15">
        <f>SUM(C18:K18)</f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69"/>
    </row>
    <row r="19" spans="1:13" x14ac:dyDescent="0.2">
      <c r="A19" s="25" t="s">
        <v>13</v>
      </c>
      <c r="B19" s="15">
        <f>SUM(C19:K19)</f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69"/>
    </row>
    <row r="20" spans="1:13" x14ac:dyDescent="0.2">
      <c r="A20" s="25" t="s">
        <v>7</v>
      </c>
      <c r="B20" s="15">
        <f>SUM(C20:K20)</f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69"/>
    </row>
    <row r="21" spans="1:13" x14ac:dyDescent="0.2">
      <c r="A21" s="28" t="s">
        <v>38</v>
      </c>
      <c r="B21" s="13">
        <f>SUM(B18:B20)</f>
        <v>0</v>
      </c>
      <c r="C21" s="13">
        <f t="shared" ref="C21:K21" si="2">SUM(C18:C20)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>SUM(L18:L20)</f>
        <v>0</v>
      </c>
      <c r="M21" s="69"/>
    </row>
    <row r="22" spans="1:13" x14ac:dyDescent="0.2">
      <c r="A22" s="2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69"/>
    </row>
    <row r="23" spans="1:13" x14ac:dyDescent="0.2">
      <c r="A23" s="28" t="s">
        <v>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69"/>
    </row>
    <row r="24" spans="1:13" x14ac:dyDescent="0.2">
      <c r="A24" s="28" t="s">
        <v>40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69"/>
    </row>
    <row r="25" spans="1:13" x14ac:dyDescent="0.2">
      <c r="A25" s="25" t="s">
        <v>41</v>
      </c>
      <c r="B25" s="15">
        <f>SUM(C25:K25)</f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69"/>
    </row>
    <row r="26" spans="1:13" x14ac:dyDescent="0.2">
      <c r="A26" s="25" t="s">
        <v>42</v>
      </c>
      <c r="B26" s="15">
        <f>SUM(C26:K26)</f>
        <v>0</v>
      </c>
      <c r="C26" s="22">
        <f t="shared" ref="C26:K26" si="3">SUM(C23:C25)</f>
        <v>0</v>
      </c>
      <c r="D26" s="22">
        <f t="shared" si="3"/>
        <v>0</v>
      </c>
      <c r="E26" s="22">
        <f t="shared" si="3"/>
        <v>0</v>
      </c>
      <c r="F26" s="22">
        <f t="shared" si="3"/>
        <v>0</v>
      </c>
      <c r="G26" s="22">
        <f t="shared" si="3"/>
        <v>0</v>
      </c>
      <c r="H26" s="22">
        <f t="shared" si="3"/>
        <v>0</v>
      </c>
      <c r="I26" s="22">
        <f t="shared" si="3"/>
        <v>0</v>
      </c>
      <c r="J26" s="22">
        <f t="shared" si="3"/>
        <v>0</v>
      </c>
      <c r="K26" s="22">
        <f t="shared" si="3"/>
        <v>0</v>
      </c>
      <c r="L26" s="22">
        <f>SUM(L23:L25)</f>
        <v>0</v>
      </c>
      <c r="M26" s="69"/>
    </row>
    <row r="27" spans="1:13" x14ac:dyDescent="0.2">
      <c r="A27" s="25" t="s">
        <v>7</v>
      </c>
      <c r="B27" s="15">
        <f>SUM(C27:K27)</f>
        <v>0</v>
      </c>
      <c r="C27" s="22">
        <f t="shared" ref="C27:K27" si="4">SUM(C24:C26)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>SUM(L24:L26)</f>
        <v>0</v>
      </c>
      <c r="M27" s="69"/>
    </row>
    <row r="28" spans="1:13" x14ac:dyDescent="0.2">
      <c r="A28" s="28" t="s">
        <v>43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69"/>
    </row>
    <row r="29" spans="1:13" s="56" customFormat="1" x14ac:dyDescent="0.2">
      <c r="A29" s="20" t="s">
        <v>88</v>
      </c>
      <c r="B29" s="15">
        <f>SUM(C29:L29)</f>
        <v>61.392091099950001</v>
      </c>
      <c r="C29" s="15">
        <v>2.4323774541000001</v>
      </c>
      <c r="D29" s="15">
        <v>3.7729881717999998</v>
      </c>
      <c r="E29" s="15">
        <v>6.8666835414000005</v>
      </c>
      <c r="F29" s="15">
        <v>12.561015325100001</v>
      </c>
      <c r="G29" s="15">
        <v>17.139213466999998</v>
      </c>
      <c r="H29" s="15">
        <v>11.0821953624</v>
      </c>
      <c r="I29" s="15">
        <v>5.2108504455000002</v>
      </c>
      <c r="J29" s="15">
        <v>1.8036815635999999</v>
      </c>
      <c r="K29" s="15">
        <v>0.52308576904999993</v>
      </c>
      <c r="L29" s="63">
        <v>0</v>
      </c>
      <c r="M29" s="69"/>
    </row>
    <row r="30" spans="1:13" s="56" customFormat="1" x14ac:dyDescent="0.2">
      <c r="A30" s="20" t="s">
        <v>7</v>
      </c>
      <c r="B30" s="15">
        <f>SUM(C30:L30)</f>
        <v>493.45838291120106</v>
      </c>
      <c r="C30" s="15">
        <v>41.980823546434998</v>
      </c>
      <c r="D30" s="15">
        <v>40.274242151644998</v>
      </c>
      <c r="E30" s="15">
        <v>58.813113278062005</v>
      </c>
      <c r="F30" s="15">
        <v>96.352100736527007</v>
      </c>
      <c r="G30" s="15">
        <v>121.545433356261</v>
      </c>
      <c r="H30" s="15">
        <v>79.675767293967994</v>
      </c>
      <c r="I30" s="15">
        <v>37.934263543166999</v>
      </c>
      <c r="J30" s="15">
        <v>13.131526833213</v>
      </c>
      <c r="K30" s="15">
        <v>3.7511121719229994</v>
      </c>
      <c r="L30" s="63">
        <v>0</v>
      </c>
      <c r="M30" s="69"/>
    </row>
    <row r="31" spans="1:13" x14ac:dyDescent="0.2">
      <c r="A31" s="28" t="s">
        <v>44</v>
      </c>
      <c r="B31" s="16">
        <f t="shared" ref="B31:L31" si="5">SUM(B25:B30)</f>
        <v>554.85047401115105</v>
      </c>
      <c r="C31" s="16">
        <f t="shared" si="5"/>
        <v>44.413201000534997</v>
      </c>
      <c r="D31" s="16">
        <f t="shared" ref="D31" si="6">SUM(D25:D30)</f>
        <v>44.047230323445</v>
      </c>
      <c r="E31" s="16">
        <f t="shared" ref="E31" si="7">SUM(E25:E30)</f>
        <v>65.679796819462013</v>
      </c>
      <c r="F31" s="16">
        <f t="shared" ref="F31" si="8">SUM(F25:F30)</f>
        <v>108.91311606162701</v>
      </c>
      <c r="G31" s="16">
        <f t="shared" ref="G31" si="9">SUM(G25:G30)</f>
        <v>138.68464682326101</v>
      </c>
      <c r="H31" s="16">
        <f t="shared" ref="H31" si="10">SUM(H25:H30)</f>
        <v>90.757962656367994</v>
      </c>
      <c r="I31" s="16">
        <f t="shared" ref="I31" si="11">SUM(I25:I30)</f>
        <v>43.145113988666999</v>
      </c>
      <c r="J31" s="16">
        <f t="shared" ref="J31" si="12">SUM(J25:J30)</f>
        <v>14.935208396813</v>
      </c>
      <c r="K31" s="16">
        <f t="shared" ref="K31" si="13">SUM(K25:K30)</f>
        <v>4.2741979409729991</v>
      </c>
      <c r="L31" s="16">
        <f t="shared" si="5"/>
        <v>0</v>
      </c>
      <c r="M31" s="69"/>
    </row>
    <row r="32" spans="1:13" x14ac:dyDescent="0.2">
      <c r="A32" s="2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69"/>
    </row>
    <row r="33" spans="1:13" x14ac:dyDescent="0.2">
      <c r="A33" s="28" t="s">
        <v>45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9"/>
    </row>
    <row r="34" spans="1:13" x14ac:dyDescent="0.2">
      <c r="A34" s="28" t="s">
        <v>46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69"/>
    </row>
    <row r="35" spans="1:13" x14ac:dyDescent="0.2">
      <c r="A35" s="10" t="s">
        <v>21</v>
      </c>
      <c r="B35" s="15">
        <f>SUM(C35:L35)</f>
        <v>0.93123101035500022</v>
      </c>
      <c r="C35" s="15">
        <v>3.8395344882999997E-2</v>
      </c>
      <c r="D35" s="15">
        <v>5.9021400974999999E-2</v>
      </c>
      <c r="E35" s="15">
        <v>0.10692606787700001</v>
      </c>
      <c r="F35" s="15">
        <v>0.193061205194</v>
      </c>
      <c r="G35" s="15">
        <v>0.25879654812500003</v>
      </c>
      <c r="H35" s="15">
        <v>0.16417635997499999</v>
      </c>
      <c r="I35" s="15">
        <v>7.7270238685999998E-2</v>
      </c>
      <c r="J35" s="15">
        <v>2.6225520991999998E-2</v>
      </c>
      <c r="K35" s="15">
        <v>7.358323648E-3</v>
      </c>
      <c r="L35" s="61">
        <v>0</v>
      </c>
      <c r="M35" s="69"/>
    </row>
    <row r="36" spans="1:13" x14ac:dyDescent="0.2">
      <c r="A36" s="10" t="s">
        <v>19</v>
      </c>
      <c r="B36" s="15">
        <f t="shared" ref="B36:B37" si="14">SUM(C36:L36)</f>
        <v>8.4420385936220033</v>
      </c>
      <c r="C36" s="15">
        <v>0.33616892395900005</v>
      </c>
      <c r="D36" s="15">
        <v>0.52052631733800003</v>
      </c>
      <c r="E36" s="15">
        <v>0.94747888100000011</v>
      </c>
      <c r="F36" s="15">
        <v>1.7320818265840003</v>
      </c>
      <c r="G36" s="15">
        <v>2.3573790706600004</v>
      </c>
      <c r="H36" s="15">
        <v>1.5197369558220002</v>
      </c>
      <c r="I36" s="15">
        <v>0.71382149760000002</v>
      </c>
      <c r="J36" s="15">
        <v>0.245019505227</v>
      </c>
      <c r="K36" s="15">
        <v>6.9825615432000013E-2</v>
      </c>
      <c r="L36" s="61">
        <v>0</v>
      </c>
      <c r="M36" s="69"/>
    </row>
    <row r="37" spans="1:13" x14ac:dyDescent="0.2">
      <c r="A37" s="10" t="s">
        <v>7</v>
      </c>
      <c r="B37" s="15">
        <f t="shared" si="14"/>
        <v>1.430567577016</v>
      </c>
      <c r="C37" s="15">
        <v>5.732818386E-2</v>
      </c>
      <c r="D37" s="15">
        <v>8.8212127898999987E-2</v>
      </c>
      <c r="E37" s="15">
        <v>0.16237955800199999</v>
      </c>
      <c r="F37" s="15">
        <v>0.29661177705100006</v>
      </c>
      <c r="G37" s="15">
        <v>0.40148017628699995</v>
      </c>
      <c r="H37" s="15">
        <v>0.25639183660999992</v>
      </c>
      <c r="I37" s="15">
        <v>0.119838740682</v>
      </c>
      <c r="J37" s="15">
        <v>3.8762999508999994E-2</v>
      </c>
      <c r="K37" s="15">
        <v>9.5621771160000011E-3</v>
      </c>
      <c r="L37" s="61">
        <v>0</v>
      </c>
      <c r="M37" s="69"/>
    </row>
    <row r="38" spans="1:13" x14ac:dyDescent="0.2">
      <c r="A38" s="28" t="s">
        <v>50</v>
      </c>
      <c r="B38" s="1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9"/>
    </row>
    <row r="39" spans="1:13" s="56" customFormat="1" x14ac:dyDescent="0.2">
      <c r="A39" s="20" t="s">
        <v>96</v>
      </c>
      <c r="B39" s="15">
        <f>SUM(C39:L39)</f>
        <v>19.426536478363001</v>
      </c>
      <c r="C39" s="15">
        <v>0.76259964627999999</v>
      </c>
      <c r="D39" s="15">
        <v>1.1827027543700002</v>
      </c>
      <c r="E39" s="15">
        <v>2.1565439859000004</v>
      </c>
      <c r="F39" s="15">
        <v>3.9613812069000001</v>
      </c>
      <c r="G39" s="15">
        <v>5.4295242167</v>
      </c>
      <c r="H39" s="15">
        <v>3.5293459450000002</v>
      </c>
      <c r="I39" s="15">
        <v>1.6587196208099999</v>
      </c>
      <c r="J39" s="15">
        <v>0.57716486368000008</v>
      </c>
      <c r="K39" s="15">
        <v>0.16855423872300002</v>
      </c>
      <c r="L39" s="15">
        <v>0</v>
      </c>
      <c r="M39" s="69"/>
    </row>
    <row r="40" spans="1:13" s="56" customFormat="1" x14ac:dyDescent="0.2">
      <c r="A40" s="20" t="s">
        <v>7</v>
      </c>
      <c r="B40" s="15">
        <f>SUM(C40:L40)</f>
        <v>164.32494702888701</v>
      </c>
      <c r="C40" s="15">
        <v>6.7395847322720002</v>
      </c>
      <c r="D40" s="15">
        <v>10.192738079174003</v>
      </c>
      <c r="E40" s="15">
        <v>18.400986735539004</v>
      </c>
      <c r="F40" s="15">
        <v>33.541079008404985</v>
      </c>
      <c r="G40" s="15">
        <v>45.697424175607999</v>
      </c>
      <c r="H40" s="15">
        <v>29.593530304013999</v>
      </c>
      <c r="I40" s="15">
        <v>13.922712338296</v>
      </c>
      <c r="J40" s="15">
        <v>4.8352639833790017</v>
      </c>
      <c r="K40" s="15">
        <v>1.4016276722000003</v>
      </c>
      <c r="L40" s="15">
        <v>0</v>
      </c>
      <c r="M40" s="69"/>
    </row>
    <row r="41" spans="1:13" x14ac:dyDescent="0.2">
      <c r="A41" s="28" t="s">
        <v>47</v>
      </c>
      <c r="B41" s="16">
        <f t="shared" ref="B41:L41" si="15">SUM(B35:B40)</f>
        <v>194.555320688243</v>
      </c>
      <c r="C41" s="16">
        <f t="shared" si="15"/>
        <v>7.934076831254</v>
      </c>
      <c r="D41" s="16">
        <f t="shared" si="15"/>
        <v>12.043200679756003</v>
      </c>
      <c r="E41" s="16">
        <f t="shared" si="15"/>
        <v>21.774315228318002</v>
      </c>
      <c r="F41" s="16">
        <f t="shared" si="15"/>
        <v>39.724215024133983</v>
      </c>
      <c r="G41" s="16">
        <f t="shared" si="15"/>
        <v>54.144604187379997</v>
      </c>
      <c r="H41" s="16">
        <f t="shared" si="15"/>
        <v>35.063181401420998</v>
      </c>
      <c r="I41" s="16">
        <f t="shared" si="15"/>
        <v>16.492362436074</v>
      </c>
      <c r="J41" s="16">
        <f t="shared" si="15"/>
        <v>5.7224368727870019</v>
      </c>
      <c r="K41" s="16">
        <f t="shared" si="15"/>
        <v>1.6569280271190003</v>
      </c>
      <c r="L41" s="16">
        <f t="shared" si="15"/>
        <v>0</v>
      </c>
      <c r="M41" s="69"/>
    </row>
    <row r="42" spans="1:13" x14ac:dyDescent="0.2">
      <c r="A42" s="28" t="s">
        <v>48</v>
      </c>
      <c r="B42" s="16">
        <f t="shared" ref="B42:L42" si="16">+B41+B31+B9</f>
        <v>1216.940243527695</v>
      </c>
      <c r="C42" s="16">
        <f t="shared" si="16"/>
        <v>97.919217528841841</v>
      </c>
      <c r="D42" s="16">
        <f t="shared" si="16"/>
        <v>90.991932481499504</v>
      </c>
      <c r="E42" s="16">
        <f t="shared" si="16"/>
        <v>163.05047886733286</v>
      </c>
      <c r="F42" s="16">
        <f t="shared" si="16"/>
        <v>252.43360383331344</v>
      </c>
      <c r="G42" s="16">
        <f t="shared" si="16"/>
        <v>303.19353810980243</v>
      </c>
      <c r="H42" s="16">
        <f t="shared" si="16"/>
        <v>196.82461712793304</v>
      </c>
      <c r="I42" s="16">
        <f t="shared" si="16"/>
        <v>79.094173818401842</v>
      </c>
      <c r="J42" s="16">
        <f t="shared" si="16"/>
        <v>26.214919872847894</v>
      </c>
      <c r="K42" s="16">
        <f t="shared" si="16"/>
        <v>7.2177618877219549</v>
      </c>
      <c r="L42" s="16">
        <f t="shared" si="16"/>
        <v>0</v>
      </c>
      <c r="M42" s="69"/>
    </row>
    <row r="43" spans="1:13" x14ac:dyDescent="0.2">
      <c r="A43" s="28" t="s">
        <v>49</v>
      </c>
      <c r="B43" s="51">
        <f>'נספח 1'!B38</f>
        <v>1272400</v>
      </c>
      <c r="C43" s="51">
        <f>'נספח 1'!C38</f>
        <v>170248</v>
      </c>
      <c r="D43" s="51">
        <f>'נספח 1'!D38</f>
        <v>134004</v>
      </c>
      <c r="E43" s="51">
        <f>'נספח 1'!E38</f>
        <v>163209</v>
      </c>
      <c r="F43" s="51">
        <f>'נספח 1'!F38</f>
        <v>222156</v>
      </c>
      <c r="G43" s="51">
        <f>'נספח 1'!G38</f>
        <v>237348</v>
      </c>
      <c r="H43" s="51">
        <f>'נספח 1'!H38</f>
        <v>151128</v>
      </c>
      <c r="I43" s="51">
        <f>'נספח 1'!I38</f>
        <v>71012</v>
      </c>
      <c r="J43" s="51">
        <f>'נספח 1'!J38</f>
        <v>21798</v>
      </c>
      <c r="K43" s="51">
        <f>'נספח 1'!K38</f>
        <v>5761</v>
      </c>
      <c r="L43" s="51">
        <f>'נספח 1'!L38</f>
        <v>95736</v>
      </c>
      <c r="M43" s="69"/>
    </row>
    <row r="44" spans="1:13" x14ac:dyDescent="0.2">
      <c r="A44" s="68" t="s">
        <v>99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</row>
  </sheetData>
  <mergeCells count="3">
    <mergeCell ref="A44:M44"/>
    <mergeCell ref="M1:M43"/>
    <mergeCell ref="A2:L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נספח 1</vt:lpstr>
      <vt:lpstr>נספח 2</vt:lpstr>
      <vt:lpstr>נספח 3</vt:lpstr>
      <vt:lpstr>data_mashlima</vt:lpstr>
      <vt:lpstr>manpik_mashlima</vt:lpstr>
      <vt:lpstr>maslol_mashlima</vt:lpstr>
    </vt:vector>
  </TitlesOfParts>
  <Company>Menora Mivtachim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tzivyad</dc:creator>
  <cp:lastModifiedBy>שי דה-מנואל</cp:lastModifiedBy>
  <cp:lastPrinted>2018-03-04T13:30:16Z</cp:lastPrinted>
  <dcterms:created xsi:type="dcterms:W3CDTF">2012-08-23T14:18:14Z</dcterms:created>
  <dcterms:modified xsi:type="dcterms:W3CDTF">2018-03-26T12:42:20Z</dcterms:modified>
</cp:coreProperties>
</file>